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28740" windowHeight="12495"/>
  </bookViews>
  <sheets>
    <sheet name="장기수선계획서" sheetId="1" r:id="rId1"/>
  </sheets>
  <definedNames>
    <definedName name="_xlnm.Print_Titles" localSheetId="0">장기수선계획서!$1:$4</definedName>
  </definedNames>
  <calcPr calcId="124519"/>
</workbook>
</file>

<file path=xl/calcChain.xml><?xml version="1.0" encoding="utf-8"?>
<calcChain xmlns="http://schemas.openxmlformats.org/spreadsheetml/2006/main">
  <c r="Z247" i="1"/>
  <c r="Z246"/>
  <c r="P245"/>
  <c r="M245"/>
  <c r="L245"/>
  <c r="N245" s="1"/>
  <c r="Q245" s="1"/>
  <c r="M243"/>
  <c r="L243"/>
  <c r="N243" s="1"/>
  <c r="P241"/>
  <c r="M241"/>
  <c r="N241" s="1"/>
  <c r="Q241" s="1"/>
  <c r="L241"/>
  <c r="N239"/>
  <c r="M239"/>
  <c r="L239"/>
  <c r="P239" s="1"/>
  <c r="P237"/>
  <c r="M237"/>
  <c r="L237"/>
  <c r="N237" s="1"/>
  <c r="Q237" s="1"/>
  <c r="M235"/>
  <c r="L235"/>
  <c r="N235" s="1"/>
  <c r="P233"/>
  <c r="M233"/>
  <c r="N233" s="1"/>
  <c r="Q233" s="1"/>
  <c r="L233"/>
  <c r="N231"/>
  <c r="Q231" s="1"/>
  <c r="M231"/>
  <c r="L231"/>
  <c r="P231" s="1"/>
  <c r="P229"/>
  <c r="M229"/>
  <c r="L229"/>
  <c r="N229" s="1"/>
  <c r="Q229" s="1"/>
  <c r="M227"/>
  <c r="L227"/>
  <c r="N227" s="1"/>
  <c r="P225"/>
  <c r="M225"/>
  <c r="N225" s="1"/>
  <c r="Q225" s="1"/>
  <c r="L225"/>
  <c r="N223"/>
  <c r="Q223" s="1"/>
  <c r="M223"/>
  <c r="L223"/>
  <c r="P223" s="1"/>
  <c r="P221"/>
  <c r="M221"/>
  <c r="L221"/>
  <c r="N221" s="1"/>
  <c r="Q221" s="1"/>
  <c r="M219"/>
  <c r="L219"/>
  <c r="N219" s="1"/>
  <c r="P217"/>
  <c r="M217"/>
  <c r="N217" s="1"/>
  <c r="Q217" s="1"/>
  <c r="L217"/>
  <c r="P215"/>
  <c r="N215"/>
  <c r="Q215" s="1"/>
  <c r="M215"/>
  <c r="L215"/>
  <c r="P213"/>
  <c r="M213"/>
  <c r="L213"/>
  <c r="N213" s="1"/>
  <c r="Q213" s="1"/>
  <c r="M211"/>
  <c r="L211"/>
  <c r="N211" s="1"/>
  <c r="M209"/>
  <c r="N209" s="1"/>
  <c r="Q209" s="1"/>
  <c r="L209"/>
  <c r="P209" s="1"/>
  <c r="P207"/>
  <c r="N207"/>
  <c r="Q207" s="1"/>
  <c r="M207"/>
  <c r="L207"/>
  <c r="M205"/>
  <c r="L205"/>
  <c r="N205" s="1"/>
  <c r="M203"/>
  <c r="L203"/>
  <c r="N203" s="1"/>
  <c r="M201"/>
  <c r="N201" s="1"/>
  <c r="Q201" s="1"/>
  <c r="L201"/>
  <c r="P201" s="1"/>
  <c r="N199"/>
  <c r="Q199" s="1"/>
  <c r="M199"/>
  <c r="L199"/>
  <c r="P199" s="1"/>
  <c r="M197"/>
  <c r="L197"/>
  <c r="N197" s="1"/>
  <c r="M195"/>
  <c r="L195"/>
  <c r="N195" s="1"/>
  <c r="P193"/>
  <c r="N193"/>
  <c r="Q193" s="1"/>
  <c r="M193"/>
  <c r="L193"/>
  <c r="M191"/>
  <c r="L191"/>
  <c r="P191" s="1"/>
  <c r="M189"/>
  <c r="L189"/>
  <c r="N189" s="1"/>
  <c r="M187"/>
  <c r="N187" s="1"/>
  <c r="L187"/>
  <c r="P187" s="1"/>
  <c r="P185"/>
  <c r="N185"/>
  <c r="Q185" s="1"/>
  <c r="M185"/>
  <c r="L185"/>
  <c r="M183"/>
  <c r="L183"/>
  <c r="P183" s="1"/>
  <c r="M181"/>
  <c r="N181" s="1"/>
  <c r="L181"/>
  <c r="P181" s="1"/>
  <c r="P179"/>
  <c r="M179"/>
  <c r="N179" s="1"/>
  <c r="Q179" s="1"/>
  <c r="L179"/>
  <c r="M177"/>
  <c r="L177"/>
  <c r="N177" s="1"/>
  <c r="P175"/>
  <c r="M175"/>
  <c r="L175"/>
  <c r="N175" s="1"/>
  <c r="Q175" s="1"/>
  <c r="M173"/>
  <c r="L173"/>
  <c r="N173" s="1"/>
  <c r="P171"/>
  <c r="M171"/>
  <c r="N171" s="1"/>
  <c r="Q171" s="1"/>
  <c r="L171"/>
  <c r="N169"/>
  <c r="M169"/>
  <c r="L169"/>
  <c r="P169" s="1"/>
  <c r="P167"/>
  <c r="M167"/>
  <c r="L167"/>
  <c r="N167" s="1"/>
  <c r="Q167" s="1"/>
  <c r="M165"/>
  <c r="L165"/>
  <c r="N165" s="1"/>
  <c r="P163"/>
  <c r="M163"/>
  <c r="N163" s="1"/>
  <c r="Q163" s="1"/>
  <c r="L163"/>
  <c r="N161"/>
  <c r="Q161" s="1"/>
  <c r="M161"/>
  <c r="L161"/>
  <c r="P161" s="1"/>
  <c r="P159"/>
  <c r="M159"/>
  <c r="L159"/>
  <c r="N159" s="1"/>
  <c r="Q159" s="1"/>
  <c r="M157"/>
  <c r="L157"/>
  <c r="N157" s="1"/>
  <c r="P155"/>
  <c r="M155"/>
  <c r="N155" s="1"/>
  <c r="Q155" s="1"/>
  <c r="L155"/>
  <c r="N153"/>
  <c r="M153"/>
  <c r="L153"/>
  <c r="P153" s="1"/>
  <c r="P151"/>
  <c r="M151"/>
  <c r="L151"/>
  <c r="N151" s="1"/>
  <c r="Q151" s="1"/>
  <c r="M149"/>
  <c r="L149"/>
  <c r="N149" s="1"/>
  <c r="P147"/>
  <c r="M147"/>
  <c r="N147" s="1"/>
  <c r="Q147" s="1"/>
  <c r="L147"/>
  <c r="N145"/>
  <c r="M145"/>
  <c r="L145"/>
  <c r="P145" s="1"/>
  <c r="P143"/>
  <c r="M143"/>
  <c r="L143"/>
  <c r="N143" s="1"/>
  <c r="Q143" s="1"/>
  <c r="M141"/>
  <c r="L141"/>
  <c r="N141" s="1"/>
  <c r="P139"/>
  <c r="M139"/>
  <c r="N139" s="1"/>
  <c r="Q139" s="1"/>
  <c r="L139"/>
  <c r="M137"/>
  <c r="L137"/>
  <c r="N137" s="1"/>
  <c r="P135"/>
  <c r="M135"/>
  <c r="L135"/>
  <c r="N135" s="1"/>
  <c r="Q135" s="1"/>
  <c r="N133"/>
  <c r="M133"/>
  <c r="L133"/>
  <c r="P133" s="1"/>
  <c r="P131"/>
  <c r="M131"/>
  <c r="N131" s="1"/>
  <c r="Q131" s="1"/>
  <c r="L131"/>
  <c r="M129"/>
  <c r="L129"/>
  <c r="N129" s="1"/>
  <c r="M127"/>
  <c r="L127"/>
  <c r="P127" s="1"/>
  <c r="N125"/>
  <c r="Q125" s="1"/>
  <c r="M125"/>
  <c r="L125"/>
  <c r="P125" s="1"/>
  <c r="P123"/>
  <c r="M123"/>
  <c r="L123"/>
  <c r="N123" s="1"/>
  <c r="Q123" s="1"/>
  <c r="M121"/>
  <c r="L121"/>
  <c r="N121" s="1"/>
  <c r="M119"/>
  <c r="L119"/>
  <c r="P119" s="1"/>
  <c r="N117"/>
  <c r="M117"/>
  <c r="L117"/>
  <c r="P117" s="1"/>
  <c r="P115"/>
  <c r="M115"/>
  <c r="L115"/>
  <c r="N115" s="1"/>
  <c r="Q115" s="1"/>
  <c r="M113"/>
  <c r="L113"/>
  <c r="N113" s="1"/>
  <c r="M111"/>
  <c r="N111" s="1"/>
  <c r="L111"/>
  <c r="P111" s="1"/>
  <c r="N109"/>
  <c r="M109"/>
  <c r="L109"/>
  <c r="P109" s="1"/>
  <c r="M107"/>
  <c r="L107"/>
  <c r="N107" s="1"/>
  <c r="M105"/>
  <c r="L105"/>
  <c r="N105" s="1"/>
  <c r="M103"/>
  <c r="N103" s="1"/>
  <c r="Q103" s="1"/>
  <c r="L103"/>
  <c r="P103" s="1"/>
  <c r="M101"/>
  <c r="L101"/>
  <c r="N101" s="1"/>
  <c r="M99"/>
  <c r="L99"/>
  <c r="N99" s="1"/>
  <c r="M97"/>
  <c r="L97"/>
  <c r="N97" s="1"/>
  <c r="P95"/>
  <c r="M95"/>
  <c r="N95" s="1"/>
  <c r="Q95" s="1"/>
  <c r="L95"/>
  <c r="M93"/>
  <c r="L93"/>
  <c r="N93" s="1"/>
  <c r="M91"/>
  <c r="L91"/>
  <c r="N91" s="1"/>
  <c r="M89"/>
  <c r="L89"/>
  <c r="N89" s="1"/>
  <c r="M87"/>
  <c r="L87"/>
  <c r="P87" s="1"/>
  <c r="M85"/>
  <c r="L85"/>
  <c r="N85" s="1"/>
  <c r="M83"/>
  <c r="L83"/>
  <c r="N83" s="1"/>
  <c r="M81"/>
  <c r="L81"/>
  <c r="N81" s="1"/>
  <c r="P79"/>
  <c r="M79"/>
  <c r="N79" s="1"/>
  <c r="Q79" s="1"/>
  <c r="L79"/>
  <c r="N77"/>
  <c r="Q77" s="1"/>
  <c r="M77"/>
  <c r="L77"/>
  <c r="P77" s="1"/>
  <c r="M75"/>
  <c r="L75"/>
  <c r="N75" s="1"/>
  <c r="M73"/>
  <c r="L73"/>
  <c r="N73" s="1"/>
  <c r="M71"/>
  <c r="L71"/>
  <c r="P71" s="1"/>
  <c r="M69"/>
  <c r="L69"/>
  <c r="N69" s="1"/>
  <c r="M67"/>
  <c r="L67"/>
  <c r="N67" s="1"/>
  <c r="M65"/>
  <c r="L65"/>
  <c r="N65" s="1"/>
  <c r="M63"/>
  <c r="L63"/>
  <c r="P63" s="1"/>
  <c r="M61"/>
  <c r="L61"/>
  <c r="N61" s="1"/>
  <c r="M59"/>
  <c r="L59"/>
  <c r="N59" s="1"/>
  <c r="M57"/>
  <c r="L57"/>
  <c r="N57" s="1"/>
  <c r="M55"/>
  <c r="L55"/>
  <c r="P55" s="1"/>
  <c r="M53"/>
  <c r="L53"/>
  <c r="N53" s="1"/>
  <c r="M51"/>
  <c r="L51"/>
  <c r="N51" s="1"/>
  <c r="M49"/>
  <c r="L49"/>
  <c r="N49" s="1"/>
  <c r="M47"/>
  <c r="N47" s="1"/>
  <c r="L47"/>
  <c r="P47" s="1"/>
  <c r="M45"/>
  <c r="N45" s="1"/>
  <c r="L45"/>
  <c r="P45" s="1"/>
  <c r="M43"/>
  <c r="L43"/>
  <c r="N43" s="1"/>
  <c r="M41"/>
  <c r="L41"/>
  <c r="N41" s="1"/>
  <c r="M39"/>
  <c r="N39" s="1"/>
  <c r="L39"/>
  <c r="P39" s="1"/>
  <c r="P37"/>
  <c r="M37"/>
  <c r="L37"/>
  <c r="N37" s="1"/>
  <c r="Q37" s="1"/>
  <c r="M35"/>
  <c r="L35"/>
  <c r="N35" s="1"/>
  <c r="M33"/>
  <c r="L33"/>
  <c r="N33" s="1"/>
  <c r="N31"/>
  <c r="Q31" s="1"/>
  <c r="M31"/>
  <c r="L31"/>
  <c r="P31" s="1"/>
  <c r="P29"/>
  <c r="M29"/>
  <c r="L29"/>
  <c r="N29" s="1"/>
  <c r="Q29" s="1"/>
  <c r="M27"/>
  <c r="L27"/>
  <c r="N27" s="1"/>
  <c r="M25"/>
  <c r="L25"/>
  <c r="N25" s="1"/>
  <c r="M23"/>
  <c r="L23"/>
  <c r="P23" s="1"/>
  <c r="M21"/>
  <c r="L21"/>
  <c r="N21" s="1"/>
  <c r="M19"/>
  <c r="L19"/>
  <c r="N19" s="1"/>
  <c r="M17"/>
  <c r="L17"/>
  <c r="N17" s="1"/>
  <c r="M15"/>
  <c r="L15"/>
  <c r="P15" s="1"/>
  <c r="M13"/>
  <c r="L13"/>
  <c r="N13" s="1"/>
  <c r="M11"/>
  <c r="L11"/>
  <c r="N11" s="1"/>
  <c r="M9"/>
  <c r="L9"/>
  <c r="N9" s="1"/>
  <c r="M7"/>
  <c r="L7"/>
  <c r="P7" s="1"/>
  <c r="M5"/>
  <c r="L5"/>
  <c r="N5" s="1"/>
  <c r="Q5" s="1"/>
  <c r="Q153" l="1"/>
  <c r="Q45"/>
  <c r="Q109"/>
  <c r="Q169"/>
  <c r="Q239"/>
  <c r="Q39"/>
  <c r="Q47"/>
  <c r="Q111"/>
  <c r="Q117"/>
  <c r="Q133"/>
  <c r="Q145"/>
  <c r="Q181"/>
  <c r="Q187"/>
  <c r="N7"/>
  <c r="Q7" s="1"/>
  <c r="P13"/>
  <c r="Q13" s="1"/>
  <c r="N15"/>
  <c r="Q15" s="1"/>
  <c r="P21"/>
  <c r="Q21" s="1"/>
  <c r="N23"/>
  <c r="Q23" s="1"/>
  <c r="P53"/>
  <c r="Q53" s="1"/>
  <c r="N55"/>
  <c r="Q55" s="1"/>
  <c r="P61"/>
  <c r="Q61" s="1"/>
  <c r="N63"/>
  <c r="Q63" s="1"/>
  <c r="P69"/>
  <c r="Q69" s="1"/>
  <c r="N71"/>
  <c r="Q71" s="1"/>
  <c r="P85"/>
  <c r="Q85" s="1"/>
  <c r="N87"/>
  <c r="Q87" s="1"/>
  <c r="P93"/>
  <c r="Q93" s="1"/>
  <c r="P101"/>
  <c r="Q101" s="1"/>
  <c r="N119"/>
  <c r="Q119" s="1"/>
  <c r="N127"/>
  <c r="Q127" s="1"/>
  <c r="P141"/>
  <c r="Q141" s="1"/>
  <c r="P149"/>
  <c r="Q149" s="1"/>
  <c r="P157"/>
  <c r="Q157" s="1"/>
  <c r="P165"/>
  <c r="Q165" s="1"/>
  <c r="P173"/>
  <c r="Q173" s="1"/>
  <c r="N183"/>
  <c r="Q183" s="1"/>
  <c r="P189"/>
  <c r="Q189" s="1"/>
  <c r="N191"/>
  <c r="Q191" s="1"/>
  <c r="P197"/>
  <c r="Q197" s="1"/>
  <c r="P205"/>
  <c r="Q205" s="1"/>
  <c r="P11"/>
  <c r="Q11" s="1"/>
  <c r="P19"/>
  <c r="Q19" s="1"/>
  <c r="P27"/>
  <c r="Q27" s="1"/>
  <c r="P35"/>
  <c r="Q35" s="1"/>
  <c r="P43"/>
  <c r="Q43" s="1"/>
  <c r="P51"/>
  <c r="Q51" s="1"/>
  <c r="P59"/>
  <c r="Q59" s="1"/>
  <c r="P67"/>
  <c r="Q67" s="1"/>
  <c r="P75"/>
  <c r="Q75" s="1"/>
  <c r="P83"/>
  <c r="Q83" s="1"/>
  <c r="P91"/>
  <c r="Q91" s="1"/>
  <c r="P99"/>
  <c r="Q99" s="1"/>
  <c r="P107"/>
  <c r="Q107" s="1"/>
  <c r="P195"/>
  <c r="Q195" s="1"/>
  <c r="P203"/>
  <c r="Q203" s="1"/>
  <c r="P211"/>
  <c r="Q211" s="1"/>
  <c r="P219"/>
  <c r="Q219" s="1"/>
  <c r="P227"/>
  <c r="Q227" s="1"/>
  <c r="P235"/>
  <c r="Q235" s="1"/>
  <c r="P243"/>
  <c r="Q243" s="1"/>
  <c r="P9"/>
  <c r="Q9" s="1"/>
  <c r="P17"/>
  <c r="Q17" s="1"/>
  <c r="P25"/>
  <c r="Q25" s="1"/>
  <c r="P33"/>
  <c r="Q33" s="1"/>
  <c r="P41"/>
  <c r="Q41" s="1"/>
  <c r="P49"/>
  <c r="Q49" s="1"/>
  <c r="P57"/>
  <c r="Q57" s="1"/>
  <c r="P65"/>
  <c r="Q65" s="1"/>
  <c r="P73"/>
  <c r="Q73" s="1"/>
  <c r="P81"/>
  <c r="Q81" s="1"/>
  <c r="P89"/>
  <c r="Q89" s="1"/>
  <c r="P97"/>
  <c r="Q97" s="1"/>
  <c r="P105"/>
  <c r="Q105" s="1"/>
  <c r="P113"/>
  <c r="Q113" s="1"/>
  <c r="P121"/>
  <c r="Q121" s="1"/>
  <c r="P129"/>
  <c r="Q129" s="1"/>
  <c r="P137"/>
  <c r="Q137" s="1"/>
  <c r="P177"/>
  <c r="Q177" s="1"/>
  <c r="Q247" l="1"/>
</calcChain>
</file>

<file path=xl/sharedStrings.xml><?xml version="1.0" encoding="utf-8"?>
<sst xmlns="http://schemas.openxmlformats.org/spreadsheetml/2006/main" count="526" uniqueCount="258">
  <si>
    <t>① 장기수선계획 상세현황 계산식</t>
    <phoneticPr fontId="4" type="noConversion"/>
  </si>
  <si>
    <t xml:space="preserve">   * 빨간색 부분만 입력하면 자동으로 계산됩니다.</t>
    <phoneticPr fontId="4" type="noConversion"/>
  </si>
  <si>
    <t>구분</t>
  </si>
  <si>
    <t>공사종별</t>
  </si>
  <si>
    <t>수선방법</t>
  </si>
  <si>
    <t>①수선주기</t>
    <phoneticPr fontId="4" type="noConversion"/>
  </si>
  <si>
    <t>② 수선율</t>
    <phoneticPr fontId="4" type="noConversion"/>
  </si>
  <si>
    <t>단위</t>
  </si>
  <si>
    <t>수량</t>
  </si>
  <si>
    <t>단가</t>
  </si>
  <si>
    <t>④제경비율</t>
    <phoneticPr fontId="4" type="noConversion"/>
  </si>
  <si>
    <t>⑤수선계획금액</t>
    <phoneticPr fontId="4" type="noConversion"/>
  </si>
  <si>
    <t>⑧총계획기간</t>
    <phoneticPr fontId="4" type="noConversion"/>
  </si>
  <si>
    <t>⑦부분수리중복</t>
    <phoneticPr fontId="4" type="noConversion"/>
  </si>
  <si>
    <t>비 고</t>
  </si>
  <si>
    <t>(년)</t>
    <phoneticPr fontId="4" type="noConversion"/>
  </si>
  <si>
    <t>(%)</t>
    <phoneticPr fontId="4" type="noConversion"/>
  </si>
  <si>
    <t>(1회금액)</t>
  </si>
  <si>
    <t>(⑥×50)</t>
    <phoneticPr fontId="4" type="noConversion"/>
  </si>
  <si>
    <t>중복부분수리뺀금액</t>
    <phoneticPr fontId="4" type="noConversion"/>
  </si>
  <si>
    <t>(50년)금액</t>
    <phoneticPr fontId="4" type="noConversion"/>
  </si>
  <si>
    <t>횟수</t>
    <phoneticPr fontId="4" type="noConversion"/>
  </si>
  <si>
    <t>금액</t>
    <phoneticPr fontId="4" type="noConversion"/>
  </si>
  <si>
    <t>건물외부</t>
  </si>
  <si>
    <t>가. 지붕</t>
  </si>
  <si>
    <t>2)고분자도막방수</t>
  </si>
  <si>
    <t>전면수리</t>
  </si>
  <si>
    <t>㎡</t>
    <phoneticPr fontId="4" type="noConversion"/>
  </si>
  <si>
    <t>APT 지붕</t>
  </si>
  <si>
    <t>노출우레탄</t>
  </si>
  <si>
    <t xml:space="preserve">5)아스팔트슁글잇기 </t>
    <phoneticPr fontId="4" type="noConversion"/>
  </si>
  <si>
    <t>부분수리</t>
  </si>
  <si>
    <t>㎡</t>
  </si>
  <si>
    <t>전면교체</t>
  </si>
  <si>
    <t>나. 외부</t>
  </si>
  <si>
    <t>1)돌 붙이기</t>
  </si>
  <si>
    <t>화강석판</t>
    <phoneticPr fontId="4" type="noConversion"/>
  </si>
  <si>
    <t>버너구이20mm</t>
    <phoneticPr fontId="4" type="noConversion"/>
  </si>
  <si>
    <t>2)수성페인트칠</t>
  </si>
  <si>
    <t>전면도장</t>
  </si>
  <si>
    <t>외부수성</t>
  </si>
  <si>
    <t>석재뿜칠</t>
  </si>
  <si>
    <t xml:space="preserve">다. 외부 </t>
  </si>
  <si>
    <t>출입문(자동문)</t>
  </si>
  <si>
    <t>set</t>
    <phoneticPr fontId="4" type="noConversion"/>
  </si>
  <si>
    <t>Singer Sliding</t>
    <phoneticPr fontId="4" type="noConversion"/>
  </si>
  <si>
    <t>창·문</t>
  </si>
  <si>
    <t>120Kg</t>
    <phoneticPr fontId="4" type="noConversion"/>
  </si>
  <si>
    <t>건물내부</t>
    <phoneticPr fontId="4" type="noConversion"/>
  </si>
  <si>
    <t>가.천장</t>
    <phoneticPr fontId="4" type="noConversion"/>
  </si>
  <si>
    <t>1)수성도료칠</t>
    <phoneticPr fontId="4" type="noConversion"/>
  </si>
  <si>
    <t>전면도장</t>
    <phoneticPr fontId="4" type="noConversion"/>
  </si>
  <si>
    <t>나.내벽</t>
    <phoneticPr fontId="4" type="noConversion"/>
  </si>
  <si>
    <t>다채무늬도료</t>
    <phoneticPr fontId="4" type="noConversion"/>
  </si>
  <si>
    <t>2)유성도료칠</t>
    <phoneticPr fontId="4" type="noConversion"/>
  </si>
  <si>
    <t>철부조합</t>
    <phoneticPr fontId="4" type="noConversion"/>
  </si>
  <si>
    <t>콘크리트면</t>
    <phoneticPr fontId="4" type="noConversion"/>
  </si>
  <si>
    <t>다.바닥</t>
    <phoneticPr fontId="4" type="noConversion"/>
  </si>
  <si>
    <t>지하주차장(바닥)</t>
    <phoneticPr fontId="4" type="noConversion"/>
  </si>
  <si>
    <t>부분수리</t>
    <phoneticPr fontId="4" type="noConversion"/>
  </si>
  <si>
    <t>에폭시코팅</t>
    <phoneticPr fontId="4" type="noConversion"/>
  </si>
  <si>
    <t>전면교체</t>
    <phoneticPr fontId="4" type="noConversion"/>
  </si>
  <si>
    <t>전기 소화 승강기 및 지능형홈네트워크설비</t>
    <phoneticPr fontId="4" type="noConversion"/>
  </si>
  <si>
    <t>가. 예비전원(자가발전) 설비</t>
  </si>
  <si>
    <t>1)발전기</t>
  </si>
  <si>
    <t>부분수선</t>
    <phoneticPr fontId="4" type="noConversion"/>
  </si>
  <si>
    <t>대</t>
    <phoneticPr fontId="4" type="noConversion"/>
  </si>
  <si>
    <t>나. 변전설비</t>
    <phoneticPr fontId="4" type="noConversion"/>
  </si>
  <si>
    <t>1)변압기</t>
  </si>
  <si>
    <t>2)수전반</t>
  </si>
  <si>
    <t>LBS-24LV이상63A</t>
    <phoneticPr fontId="4" type="noConversion"/>
  </si>
  <si>
    <t>조</t>
    <phoneticPr fontId="4" type="noConversion"/>
  </si>
  <si>
    <t>MOF(에폭시몰드형)-</t>
    <phoneticPr fontId="4" type="noConversion"/>
  </si>
  <si>
    <t>75-200/5A(40IN)</t>
    <phoneticPr fontId="4" type="noConversion"/>
  </si>
  <si>
    <t>PT(에폭시몰드)</t>
    <phoneticPr fontId="4" type="noConversion"/>
  </si>
  <si>
    <t>13.2/110V200VA</t>
    <phoneticPr fontId="4" type="noConversion"/>
  </si>
  <si>
    <t>VCB-24KV이상3P</t>
    <phoneticPr fontId="4" type="noConversion"/>
  </si>
  <si>
    <t>600A520MVA</t>
    <phoneticPr fontId="4" type="noConversion"/>
  </si>
  <si>
    <t>3)배전반</t>
  </si>
  <si>
    <t>식</t>
    <phoneticPr fontId="4" type="noConversion"/>
  </si>
  <si>
    <t>MCB</t>
    <phoneticPr fontId="4" type="noConversion"/>
  </si>
  <si>
    <t>MCB+ATS</t>
    <phoneticPr fontId="4" type="noConversion"/>
  </si>
  <si>
    <t>3)배전반</t>
    <phoneticPr fontId="4" type="noConversion"/>
  </si>
  <si>
    <t>ACB+ATS</t>
    <phoneticPr fontId="4" type="noConversion"/>
  </si>
  <si>
    <t>ACB</t>
    <phoneticPr fontId="4" type="noConversion"/>
  </si>
  <si>
    <t>정류기반</t>
    <phoneticPr fontId="4" type="noConversion"/>
  </si>
  <si>
    <t>다. 자동화재감지설비</t>
  </si>
  <si>
    <t>1)감지기</t>
    <phoneticPr fontId="4" type="noConversion"/>
  </si>
  <si>
    <t>개</t>
    <phoneticPr fontId="4" type="noConversion"/>
  </si>
  <si>
    <t>차동식</t>
    <phoneticPr fontId="4" type="noConversion"/>
  </si>
  <si>
    <t>LED부</t>
    <phoneticPr fontId="4" type="noConversion"/>
  </si>
  <si>
    <t>정온식</t>
    <phoneticPr fontId="4" type="noConversion"/>
  </si>
  <si>
    <t>연기식</t>
    <phoneticPr fontId="4" type="noConversion"/>
  </si>
  <si>
    <t>2)수신반</t>
  </si>
  <si>
    <t>R형수신반</t>
    <phoneticPr fontId="4" type="noConversion"/>
  </si>
  <si>
    <t>라. 소화설비</t>
  </si>
  <si>
    <t>1)소화펌프</t>
  </si>
  <si>
    <t>25HP</t>
    <phoneticPr fontId="4" type="noConversion"/>
  </si>
  <si>
    <t>75HP</t>
    <phoneticPr fontId="4" type="noConversion"/>
  </si>
  <si>
    <t>100HP</t>
    <phoneticPr fontId="4" type="noConversion"/>
  </si>
  <si>
    <t>2)스프링클러 헤드</t>
  </si>
  <si>
    <t>개소</t>
    <phoneticPr fontId="4" type="noConversion"/>
  </si>
  <si>
    <t>준비작동식</t>
    <phoneticPr fontId="4" type="noConversion"/>
  </si>
  <si>
    <t>D100MM</t>
    <phoneticPr fontId="4" type="noConversion"/>
  </si>
  <si>
    <t>폐쇄,상하향형</t>
    <phoneticPr fontId="4" type="noConversion"/>
  </si>
  <si>
    <t>D15MM,79도미만</t>
    <phoneticPr fontId="4" type="noConversion"/>
  </si>
  <si>
    <t>D15MM,79°~121°</t>
    <phoneticPr fontId="4" type="noConversion"/>
  </si>
  <si>
    <t>드라이펜던트</t>
    <phoneticPr fontId="4" type="noConversion"/>
  </si>
  <si>
    <t>79°/L=401-500mm</t>
    <phoneticPr fontId="4" type="noConversion"/>
  </si>
  <si>
    <t>3)소화수관(강관)</t>
  </si>
  <si>
    <t>m</t>
    <phoneticPr fontId="4" type="noConversion"/>
  </si>
  <si>
    <t>백강관</t>
    <phoneticPr fontId="4" type="noConversion"/>
  </si>
  <si>
    <t>마. 승강기및 인양기</t>
    <phoneticPr fontId="4" type="noConversion"/>
  </si>
  <si>
    <t>1)기계장치</t>
  </si>
  <si>
    <t>ST</t>
    <phoneticPr fontId="4" type="noConversion"/>
  </si>
  <si>
    <t>MOTOR</t>
    <phoneticPr fontId="4" type="noConversion"/>
  </si>
  <si>
    <t>11KWW</t>
    <phoneticPr fontId="4" type="noConversion"/>
  </si>
  <si>
    <t>15KWW</t>
    <phoneticPr fontId="4" type="noConversion"/>
  </si>
  <si>
    <t>22KWW</t>
    <phoneticPr fontId="4" type="noConversion"/>
  </si>
  <si>
    <r>
      <t>2)</t>
    </r>
    <r>
      <rPr>
        <sz val="8"/>
        <color rgb="FF000000"/>
        <rFont val="맑은 고딕"/>
        <family val="3"/>
        <charset val="129"/>
      </rPr>
      <t>와이어로프, 쉬브     (도르레)</t>
    </r>
    <phoneticPr fontId="4" type="noConversion"/>
  </si>
  <si>
    <t>EA</t>
    <phoneticPr fontId="4" type="noConversion"/>
  </si>
  <si>
    <t>3)제어반</t>
  </si>
  <si>
    <t>4)조속기</t>
    <phoneticPr fontId="4" type="noConversion"/>
  </si>
  <si>
    <t>마.승강기및 인양기</t>
    <phoneticPr fontId="4" type="noConversion"/>
  </si>
  <si>
    <t>5)도어개폐장치</t>
  </si>
  <si>
    <t>바. 피뢰설비 및 옥외전등</t>
  </si>
  <si>
    <t>1)피뢰설비</t>
  </si>
  <si>
    <t>2)보안등</t>
  </si>
  <si>
    <t>기</t>
    <phoneticPr fontId="4" type="noConversion"/>
  </si>
  <si>
    <t>사. 통신 및 방송설비</t>
  </si>
  <si>
    <t>1)엠프 및 스피커</t>
  </si>
  <si>
    <t>메인엠프</t>
    <phoneticPr fontId="4" type="noConversion"/>
  </si>
  <si>
    <t>AMP</t>
    <phoneticPr fontId="4" type="noConversion"/>
  </si>
  <si>
    <t>고층용</t>
    <phoneticPr fontId="4" type="noConversion"/>
  </si>
  <si>
    <t>Monitor</t>
    <phoneticPr fontId="4" type="noConversion"/>
  </si>
  <si>
    <t>Board</t>
    <phoneticPr fontId="4" type="noConversion"/>
  </si>
  <si>
    <t>Em conter,</t>
    <phoneticPr fontId="4" type="noConversion"/>
  </si>
  <si>
    <t>Exchanger</t>
    <phoneticPr fontId="4" type="noConversion"/>
  </si>
  <si>
    <t>Cassette deck</t>
    <phoneticPr fontId="4" type="noConversion"/>
  </si>
  <si>
    <t>Player</t>
    <phoneticPr fontId="4" type="noConversion"/>
  </si>
  <si>
    <t>Am/Fm Tuner</t>
    <phoneticPr fontId="4" type="noConversion"/>
  </si>
  <si>
    <t>Pre Mixer</t>
    <phoneticPr fontId="4" type="noConversion"/>
  </si>
  <si>
    <t>Power</t>
    <phoneticPr fontId="4" type="noConversion"/>
  </si>
  <si>
    <t>Distributer</t>
    <phoneticPr fontId="4" type="noConversion"/>
  </si>
  <si>
    <t>터미널보드</t>
    <phoneticPr fontId="4" type="noConversion"/>
  </si>
  <si>
    <t>2)방송수신 공동설비</t>
  </si>
  <si>
    <t>UHF+FM</t>
    <phoneticPr fontId="4" type="noConversion"/>
  </si>
  <si>
    <t>스텐레스</t>
    <phoneticPr fontId="4" type="noConversion"/>
  </si>
  <si>
    <t>위성방송수신</t>
    <phoneticPr fontId="4" type="noConversion"/>
  </si>
  <si>
    <t>안테나(120Cm)</t>
    <phoneticPr fontId="4" type="noConversion"/>
  </si>
  <si>
    <t xml:space="preserve">Headend 랙 </t>
    <phoneticPr fontId="4" type="noConversion"/>
  </si>
  <si>
    <t>총셋트</t>
    <phoneticPr fontId="4" type="noConversion"/>
  </si>
  <si>
    <t>아. 보일러실 및 기계실</t>
  </si>
  <si>
    <t>동력반</t>
  </si>
  <si>
    <t>면</t>
    <phoneticPr fontId="4" type="noConversion"/>
  </si>
  <si>
    <t>동력반및계량기함</t>
    <phoneticPr fontId="4" type="noConversion"/>
  </si>
  <si>
    <t>1200×1300×250 LM/LEM</t>
    <phoneticPr fontId="4" type="noConversion"/>
  </si>
  <si>
    <t>1400×1800×250 LM/LEM</t>
    <phoneticPr fontId="4" type="noConversion"/>
  </si>
  <si>
    <t>자.보안·방범시설</t>
  </si>
  <si>
    <t>1)감시반(모니터형)</t>
  </si>
  <si>
    <t>19"칼라TFT-LCD</t>
    <phoneticPr fontId="4" type="noConversion"/>
  </si>
  <si>
    <t>2)녹화장치</t>
  </si>
  <si>
    <t>DVR-16분할</t>
    <phoneticPr fontId="4" type="noConversion"/>
  </si>
  <si>
    <t>3)CCTV</t>
  </si>
  <si>
    <t>주차장용(고정형)</t>
    <phoneticPr fontId="4" type="noConversion"/>
  </si>
  <si>
    <t>3.5~8mmAutoIRIS</t>
    <phoneticPr fontId="4" type="noConversion"/>
  </si>
  <si>
    <t>차. 지능형 홈네트워크 설비</t>
    <phoneticPr fontId="4" type="noConversion"/>
  </si>
  <si>
    <t>1)홈네트워크기기</t>
  </si>
  <si>
    <t>무인경비용</t>
    <phoneticPr fontId="4" type="noConversion"/>
  </si>
  <si>
    <t>2)단지공용시스템장비</t>
  </si>
  <si>
    <t>원격검침시스템</t>
  </si>
  <si>
    <t>부분수선</t>
  </si>
  <si>
    <t>중앙관제장치</t>
    <phoneticPr fontId="4" type="noConversion"/>
  </si>
  <si>
    <t>중계기</t>
    <phoneticPr fontId="4" type="noConversion"/>
  </si>
  <si>
    <t>정보수집기</t>
    <phoneticPr fontId="4" type="noConversion"/>
  </si>
  <si>
    <t>ea</t>
    <phoneticPr fontId="4" type="noConversion"/>
  </si>
  <si>
    <t>E/L 전력량계</t>
    <phoneticPr fontId="4" type="noConversion"/>
  </si>
  <si>
    <t>세대전력량계</t>
    <phoneticPr fontId="4" type="noConversion"/>
  </si>
  <si>
    <t>급수, 위생, 가스 및    환기 설비</t>
    <phoneticPr fontId="4" type="noConversion"/>
  </si>
  <si>
    <t>가. 급수설비</t>
  </si>
  <si>
    <t>1)급수펌프</t>
  </si>
  <si>
    <t>윌로kf3-mv3604</t>
    <phoneticPr fontId="4" type="noConversion"/>
  </si>
  <si>
    <t>(구경150mm)3대</t>
    <phoneticPr fontId="4" type="noConversion"/>
  </si>
  <si>
    <t>(구경200mm)4대</t>
    <phoneticPr fontId="4" type="noConversion"/>
  </si>
  <si>
    <t>2)고가수조</t>
  </si>
  <si>
    <t>25000×15000×5000</t>
    <phoneticPr fontId="4" type="noConversion"/>
  </si>
  <si>
    <t>3)급수관(강관)</t>
  </si>
  <si>
    <t>D25MM</t>
    <phoneticPr fontId="4" type="noConversion"/>
  </si>
  <si>
    <t>D32MM</t>
    <phoneticPr fontId="4" type="noConversion"/>
  </si>
  <si>
    <t>D40MM</t>
    <phoneticPr fontId="4" type="noConversion"/>
  </si>
  <si>
    <t>D50MM</t>
    <phoneticPr fontId="4" type="noConversion"/>
  </si>
  <si>
    <t>D65MM</t>
    <phoneticPr fontId="4" type="noConversion"/>
  </si>
  <si>
    <t>D80MM</t>
    <phoneticPr fontId="4" type="noConversion"/>
  </si>
  <si>
    <t>나. 가스설비</t>
  </si>
  <si>
    <t>1)배관</t>
  </si>
  <si>
    <t>2)밸브(가스콕크)</t>
  </si>
  <si>
    <t>볼밸브50mm</t>
    <phoneticPr fontId="4" type="noConversion"/>
  </si>
  <si>
    <t>라인입생밸브</t>
    <phoneticPr fontId="4" type="noConversion"/>
  </si>
  <si>
    <t>다. 배수설비</t>
    <phoneticPr fontId="4" type="noConversion"/>
  </si>
  <si>
    <t>1)펌프</t>
  </si>
  <si>
    <t>1/6HP/D25</t>
    <phoneticPr fontId="4" type="noConversion"/>
  </si>
  <si>
    <t>2HP(2대)/D50</t>
    <phoneticPr fontId="4" type="noConversion"/>
  </si>
  <si>
    <t>7.5HP(2대)/D100</t>
    <phoneticPr fontId="4" type="noConversion"/>
  </si>
  <si>
    <t>2)배수관(강관)</t>
  </si>
  <si>
    <t>3)오배수관(주철)</t>
    <phoneticPr fontId="4" type="noConversion"/>
  </si>
  <si>
    <t>D125MM</t>
    <phoneticPr fontId="4" type="noConversion"/>
  </si>
  <si>
    <t>D150MM</t>
    <phoneticPr fontId="4" type="noConversion"/>
  </si>
  <si>
    <t>4)오배수관(PVC)</t>
  </si>
  <si>
    <t>D75MM</t>
    <phoneticPr fontId="4" type="noConversion"/>
  </si>
  <si>
    <t>라. 환기설비</t>
  </si>
  <si>
    <r>
      <t>환기팬</t>
    </r>
    <r>
      <rPr>
        <sz val="8"/>
        <color theme="1"/>
        <rFont val="맑은 고딕"/>
        <family val="3"/>
        <charset val="129"/>
      </rPr>
      <t>(주차장송풍구)</t>
    </r>
  </si>
  <si>
    <t>급기팬(다익형)</t>
    <phoneticPr fontId="4" type="noConversion"/>
  </si>
  <si>
    <t>2.2KW(3HP)</t>
    <phoneticPr fontId="4" type="noConversion"/>
  </si>
  <si>
    <t>배기팬(터보형)</t>
    <phoneticPr fontId="4" type="noConversion"/>
  </si>
  <si>
    <t>5.5KW(7.5HP)</t>
    <phoneticPr fontId="4" type="noConversion"/>
  </si>
  <si>
    <t>옥외부대시설 및 옥외 복리시설</t>
    <phoneticPr fontId="4" type="noConversion"/>
  </si>
  <si>
    <t>1)아스팔트포장</t>
  </si>
  <si>
    <t>기계시공</t>
    <phoneticPr fontId="4" type="noConversion"/>
  </si>
  <si>
    <t>7Cm이하</t>
    <phoneticPr fontId="4" type="noConversion"/>
  </si>
  <si>
    <t>2)울타리</t>
  </si>
  <si>
    <t>철재울타리</t>
    <phoneticPr fontId="4" type="noConversion"/>
  </si>
  <si>
    <t>두줄마감형</t>
    <phoneticPr fontId="4" type="noConversion"/>
  </si>
  <si>
    <t>3)어린이놀이시설</t>
    <phoneticPr fontId="4" type="noConversion"/>
  </si>
  <si>
    <t>고무(우레탄)칩포장</t>
    <phoneticPr fontId="4" type="noConversion"/>
  </si>
  <si>
    <t xml:space="preserve"> T15</t>
    <phoneticPr fontId="4" type="noConversion"/>
  </si>
  <si>
    <t>T50</t>
    <phoneticPr fontId="4" type="noConversion"/>
  </si>
  <si>
    <t>T75</t>
    <phoneticPr fontId="4" type="noConversion"/>
  </si>
  <si>
    <t>평의자</t>
    <phoneticPr fontId="4" type="noConversion"/>
  </si>
  <si>
    <t>등의자</t>
    <phoneticPr fontId="4" type="noConversion"/>
  </si>
  <si>
    <t>상주석</t>
    <phoneticPr fontId="4" type="noConversion"/>
  </si>
  <si>
    <t>사각의자</t>
    <phoneticPr fontId="4" type="noConversion"/>
  </si>
  <si>
    <t>그늘시렁-</t>
    <phoneticPr fontId="4" type="noConversion"/>
  </si>
  <si>
    <t>네모꼴</t>
    <phoneticPr fontId="4" type="noConversion"/>
  </si>
  <si>
    <t>그늘집-</t>
    <phoneticPr fontId="4" type="noConversion"/>
  </si>
  <si>
    <t>마루판유</t>
    <phoneticPr fontId="4" type="noConversion"/>
  </si>
  <si>
    <t>복합놀이시설</t>
    <phoneticPr fontId="4" type="noConversion"/>
  </si>
  <si>
    <t>감성놀이시설</t>
    <phoneticPr fontId="4" type="noConversion"/>
  </si>
  <si>
    <t>4)보도블록</t>
    <phoneticPr fontId="4" type="noConversion"/>
  </si>
  <si>
    <t>보도차도경계-</t>
    <phoneticPr fontId="4" type="noConversion"/>
  </si>
  <si>
    <t>화강석경계블럭</t>
    <phoneticPr fontId="4" type="noConversion"/>
  </si>
  <si>
    <t>100×100×1000</t>
    <phoneticPr fontId="4" type="noConversion"/>
  </si>
  <si>
    <t>인터록킹블록깔기</t>
    <phoneticPr fontId="4" type="noConversion"/>
  </si>
  <si>
    <t>T6=(모래+블록)</t>
    <phoneticPr fontId="4" type="noConversion"/>
  </si>
  <si>
    <t>T8=(모래+블록)</t>
    <phoneticPr fontId="4" type="noConversion"/>
  </si>
  <si>
    <t>6)배수로 및 맨홀</t>
  </si>
  <si>
    <t>맨홀뚜껑</t>
    <phoneticPr fontId="4" type="noConversion"/>
  </si>
  <si>
    <t>1000×1000×4T</t>
    <phoneticPr fontId="4" type="noConversion"/>
  </si>
  <si>
    <t>7)현관입구·지하주차장 진입로 지붕</t>
  </si>
  <si>
    <t>폴리카보네이트</t>
    <phoneticPr fontId="4" type="noConversion"/>
  </si>
  <si>
    <t>8)자전거보관소</t>
  </si>
  <si>
    <t>6대용</t>
    <phoneticPr fontId="4" type="noConversion"/>
  </si>
  <si>
    <t>10대용</t>
    <phoneticPr fontId="4" type="noConversion"/>
  </si>
  <si>
    <t>9)주차차단기</t>
  </si>
  <si>
    <t>서버</t>
    <phoneticPr fontId="4" type="noConversion"/>
  </si>
  <si>
    <t>입구2/출구1</t>
    <phoneticPr fontId="4" type="noConversion"/>
  </si>
  <si>
    <t>10)조경시설물</t>
  </si>
  <si>
    <t>합계</t>
    <phoneticPr fontId="4" type="noConversion"/>
  </si>
  <si>
    <t>총계획기간 합계금액</t>
    <phoneticPr fontId="4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</si>
</sst>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General&quot;년&quot;"/>
    <numFmt numFmtId="177" formatCode="#,##0.000"/>
    <numFmt numFmtId="178" formatCode="0.00_ "/>
  </numFmts>
  <fonts count="17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0"/>
      <color rgb="FF006100"/>
      <name val="맑은 고딕"/>
      <family val="2"/>
      <charset val="129"/>
    </font>
    <font>
      <b/>
      <sz val="14"/>
      <color rgb="FF000000"/>
      <name val="맑은 고딕"/>
      <family val="3"/>
      <charset val="129"/>
    </font>
    <font>
      <sz val="8"/>
      <name val="맑은 고딕"/>
      <family val="2"/>
      <charset val="129"/>
    </font>
    <font>
      <b/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9"/>
      <color rgb="FF0000FF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indexed="64"/>
      </right>
      <top/>
      <bottom style="thin">
        <color rgb="FF7F7F7F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medium">
        <color indexed="64"/>
      </left>
      <right style="thin">
        <color theme="1" tint="0.499984740745262"/>
      </right>
      <top/>
      <bottom/>
      <diagonal/>
    </border>
    <border>
      <left/>
      <right style="medium">
        <color indexed="64"/>
      </right>
      <top/>
      <bottom style="hair">
        <color rgb="FF7F7F7F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medium">
        <color indexed="64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/>
      <right style="medium">
        <color indexed="64"/>
      </right>
      <top style="thin">
        <color rgb="FF7F7F7F"/>
      </top>
      <bottom/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rgb="FF7F7F7F"/>
      </bottom>
      <diagonal/>
    </border>
    <border>
      <left/>
      <right style="medium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/>
      <bottom/>
      <diagonal/>
    </border>
    <border>
      <left style="thin">
        <color indexed="64"/>
      </left>
      <right style="thin">
        <color theme="1" tint="0.499984740745262"/>
      </right>
      <top/>
      <bottom style="thin">
        <color indexed="64"/>
      </bottom>
      <diagonal/>
    </border>
    <border>
      <left/>
      <right style="medium">
        <color indexed="64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280">
    <xf numFmtId="0" fontId="0" fillId="0" borderId="0" xfId="0">
      <alignment vertical="center"/>
    </xf>
    <xf numFmtId="0" fontId="3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0" fillId="0" borderId="0" xfId="0" applyFill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/>
    </xf>
    <xf numFmtId="41" fontId="8" fillId="4" borderId="4" xfId="1" applyFont="1" applyFill="1" applyBorder="1" applyAlignment="1">
      <alignment horizontal="center" vertical="center"/>
    </xf>
    <xf numFmtId="41" fontId="8" fillId="0" borderId="4" xfId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1" fontId="7" fillId="0" borderId="4" xfId="1" applyFont="1" applyBorder="1" applyAlignment="1">
      <alignment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7" fillId="4" borderId="9" xfId="0" applyFont="1" applyFill="1" applyBorder="1" applyAlignment="1">
      <alignment horizontal="center" vertical="center"/>
    </xf>
    <xf numFmtId="41" fontId="8" fillId="4" borderId="9" xfId="1" applyFont="1" applyFill="1" applyBorder="1" applyAlignment="1">
      <alignment horizontal="center" vertical="center"/>
    </xf>
    <xf numFmtId="41" fontId="8" fillId="0" borderId="9" xfId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1" fontId="7" fillId="0" borderId="9" xfId="1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top"/>
    </xf>
    <xf numFmtId="0" fontId="7" fillId="0" borderId="15" xfId="0" applyFont="1" applyBorder="1" applyAlignment="1">
      <alignment horizontal="center" vertical="top"/>
    </xf>
    <xf numFmtId="0" fontId="7" fillId="4" borderId="15" xfId="0" applyFont="1" applyFill="1" applyBorder="1" applyAlignment="1">
      <alignment horizontal="center" vertical="center"/>
    </xf>
    <xf numFmtId="41" fontId="8" fillId="4" borderId="15" xfId="1" applyFont="1" applyFill="1" applyBorder="1" applyAlignment="1">
      <alignment horizontal="center" vertical="center"/>
    </xf>
    <xf numFmtId="41" fontId="8" fillId="0" borderId="15" xfId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41" fontId="7" fillId="0" borderId="15" xfId="1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right" vertical="center"/>
    </xf>
    <xf numFmtId="0" fontId="7" fillId="0" borderId="15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shrinkToFit="1"/>
    </xf>
    <xf numFmtId="176" fontId="6" fillId="0" borderId="20" xfId="0" applyNumberFormat="1" applyFont="1" applyBorder="1" applyAlignment="1">
      <alignment horizontal="center" vertical="center" shrinkToFit="1"/>
    </xf>
    <xf numFmtId="9" fontId="6" fillId="0" borderId="20" xfId="0" applyNumberFormat="1" applyFont="1" applyBorder="1" applyAlignment="1">
      <alignment horizontal="center" vertical="center" shrinkToFit="1"/>
    </xf>
    <xf numFmtId="0" fontId="7" fillId="4" borderId="20" xfId="0" applyFont="1" applyFill="1" applyBorder="1" applyAlignment="1">
      <alignment horizontal="center" vertical="center" shrinkToFit="1"/>
    </xf>
    <xf numFmtId="41" fontId="8" fillId="4" borderId="20" xfId="1" applyFont="1" applyFill="1" applyBorder="1" applyAlignment="1">
      <alignment horizontal="center" vertical="center" shrinkToFit="1"/>
    </xf>
    <xf numFmtId="41" fontId="8" fillId="4" borderId="20" xfId="1" applyFont="1" applyFill="1" applyBorder="1" applyAlignment="1">
      <alignment horizontal="center" vertical="center"/>
    </xf>
    <xf numFmtId="177" fontId="7" fillId="0" borderId="20" xfId="0" applyNumberFormat="1" applyFont="1" applyBorder="1" applyAlignment="1">
      <alignment horizontal="right" vertical="center" shrinkToFit="1"/>
    </xf>
    <xf numFmtId="178" fontId="6" fillId="0" borderId="20" xfId="0" applyNumberFormat="1" applyFont="1" applyBorder="1" applyAlignment="1">
      <alignment horizontal="center" vertical="center" shrinkToFit="1"/>
    </xf>
    <xf numFmtId="3" fontId="7" fillId="0" borderId="20" xfId="0" applyNumberFormat="1" applyFont="1" applyBorder="1" applyAlignment="1">
      <alignment horizontal="right" vertical="center" shrinkToFit="1"/>
    </xf>
    <xf numFmtId="3" fontId="7" fillId="0" borderId="20" xfId="0" applyNumberFormat="1" applyFont="1" applyBorder="1" applyAlignment="1">
      <alignment horizontal="center" vertical="center" shrinkToFit="1"/>
    </xf>
    <xf numFmtId="3" fontId="7" fillId="0" borderId="20" xfId="0" applyNumberFormat="1" applyFont="1" applyFill="1" applyBorder="1" applyAlignment="1">
      <alignment horizontal="right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shrinkToFit="1"/>
    </xf>
    <xf numFmtId="176" fontId="6" fillId="0" borderId="23" xfId="0" applyNumberFormat="1" applyFont="1" applyBorder="1" applyAlignment="1">
      <alignment horizontal="center" vertical="center" shrinkToFit="1"/>
    </xf>
    <xf numFmtId="9" fontId="6" fillId="0" borderId="23" xfId="0" applyNumberFormat="1" applyFont="1" applyBorder="1" applyAlignment="1">
      <alignment horizontal="center" vertical="center" shrinkToFit="1"/>
    </xf>
    <xf numFmtId="0" fontId="7" fillId="4" borderId="23" xfId="0" applyFont="1" applyFill="1" applyBorder="1" applyAlignment="1">
      <alignment horizontal="center" vertical="center" shrinkToFit="1"/>
    </xf>
    <xf numFmtId="41" fontId="8" fillId="4" borderId="23" xfId="1" applyFont="1" applyFill="1" applyBorder="1" applyAlignment="1">
      <alignment horizontal="center" vertical="center" shrinkToFit="1"/>
    </xf>
    <xf numFmtId="41" fontId="8" fillId="4" borderId="23" xfId="1" applyFont="1" applyFill="1" applyBorder="1" applyAlignment="1">
      <alignment horizontal="center" vertical="center"/>
    </xf>
    <xf numFmtId="177" fontId="7" fillId="0" borderId="23" xfId="0" applyNumberFormat="1" applyFont="1" applyBorder="1" applyAlignment="1">
      <alignment horizontal="right" vertical="center" shrinkToFit="1"/>
    </xf>
    <xf numFmtId="178" fontId="6" fillId="0" borderId="23" xfId="0" applyNumberFormat="1" applyFont="1" applyBorder="1" applyAlignment="1">
      <alignment horizontal="center" vertical="center" shrinkToFit="1"/>
    </xf>
    <xf numFmtId="3" fontId="7" fillId="0" borderId="23" xfId="0" applyNumberFormat="1" applyFont="1" applyBorder="1" applyAlignment="1">
      <alignment horizontal="right" vertical="center" shrinkToFit="1"/>
    </xf>
    <xf numFmtId="3" fontId="7" fillId="0" borderId="23" xfId="0" applyNumberFormat="1" applyFont="1" applyBorder="1" applyAlignment="1">
      <alignment horizontal="center" vertical="center" shrinkToFit="1"/>
    </xf>
    <xf numFmtId="3" fontId="7" fillId="0" borderId="23" xfId="0" applyNumberFormat="1" applyFont="1" applyFill="1" applyBorder="1" applyAlignment="1">
      <alignment horizontal="right" vertical="center" shrinkToFit="1"/>
    </xf>
    <xf numFmtId="0" fontId="6" fillId="0" borderId="24" xfId="0" applyFont="1" applyFill="1" applyBorder="1" applyAlignment="1">
      <alignment horizontal="center" vertical="center" shrinkToFit="1"/>
    </xf>
    <xf numFmtId="0" fontId="6" fillId="4" borderId="23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176" fontId="6" fillId="0" borderId="23" xfId="0" applyNumberFormat="1" applyFont="1" applyFill="1" applyBorder="1" applyAlignment="1">
      <alignment horizontal="center" vertical="center" shrinkToFit="1"/>
    </xf>
    <xf numFmtId="9" fontId="6" fillId="0" borderId="23" xfId="0" applyNumberFormat="1" applyFont="1" applyFill="1" applyBorder="1" applyAlignment="1">
      <alignment horizontal="center" vertical="center" shrinkToFit="1"/>
    </xf>
    <xf numFmtId="178" fontId="6" fillId="0" borderId="23" xfId="0" applyNumberFormat="1" applyFont="1" applyFill="1" applyBorder="1" applyAlignment="1">
      <alignment horizontal="center" vertical="center" shrinkToFit="1"/>
    </xf>
    <xf numFmtId="3" fontId="7" fillId="0" borderId="23" xfId="0" applyNumberFormat="1" applyFont="1" applyFill="1" applyBorder="1" applyAlignment="1">
      <alignment horizontal="center" vertical="center" shrinkToFit="1"/>
    </xf>
    <xf numFmtId="0" fontId="9" fillId="0" borderId="23" xfId="0" applyFont="1" applyFill="1" applyBorder="1" applyAlignment="1">
      <alignment horizontal="center" vertical="center" shrinkToFit="1"/>
    </xf>
    <xf numFmtId="177" fontId="7" fillId="0" borderId="25" xfId="0" applyNumberFormat="1" applyFont="1" applyBorder="1" applyAlignment="1">
      <alignment horizontal="right" vertical="center" shrinkToFit="1"/>
    </xf>
    <xf numFmtId="0" fontId="6" fillId="0" borderId="25" xfId="0" applyFont="1" applyBorder="1" applyAlignment="1">
      <alignment horizontal="center" vertical="center" shrinkToFit="1"/>
    </xf>
    <xf numFmtId="177" fontId="7" fillId="0" borderId="26" xfId="0" applyNumberFormat="1" applyFont="1" applyBorder="1" applyAlignment="1">
      <alignment horizontal="right" vertical="center" shrinkToFit="1"/>
    </xf>
    <xf numFmtId="0" fontId="0" fillId="0" borderId="27" xfId="0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176" fontId="6" fillId="0" borderId="29" xfId="0" applyNumberFormat="1" applyFont="1" applyBorder="1" applyAlignment="1">
      <alignment horizontal="center" vertical="center" shrinkToFit="1"/>
    </xf>
    <xf numFmtId="9" fontId="6" fillId="0" borderId="29" xfId="0" applyNumberFormat="1" applyFont="1" applyBorder="1" applyAlignment="1">
      <alignment horizontal="center" vertical="center" shrinkToFit="1"/>
    </xf>
    <xf numFmtId="0" fontId="7" fillId="4" borderId="29" xfId="0" applyFont="1" applyFill="1" applyBorder="1" applyAlignment="1">
      <alignment horizontal="center" vertical="center" shrinkToFit="1"/>
    </xf>
    <xf numFmtId="41" fontId="8" fillId="4" borderId="29" xfId="1" applyFont="1" applyFill="1" applyBorder="1" applyAlignment="1">
      <alignment horizontal="center" vertical="center" shrinkToFit="1"/>
    </xf>
    <xf numFmtId="41" fontId="8" fillId="4" borderId="29" xfId="1" applyFont="1" applyFill="1" applyBorder="1" applyAlignment="1">
      <alignment horizontal="center" vertical="center"/>
    </xf>
    <xf numFmtId="177" fontId="7" fillId="0" borderId="29" xfId="0" applyNumberFormat="1" applyFont="1" applyBorder="1" applyAlignment="1">
      <alignment horizontal="right" vertical="center" shrinkToFit="1"/>
    </xf>
    <xf numFmtId="178" fontId="6" fillId="0" borderId="29" xfId="0" applyNumberFormat="1" applyFont="1" applyBorder="1" applyAlignment="1">
      <alignment horizontal="center" vertical="center" shrinkToFit="1"/>
    </xf>
    <xf numFmtId="3" fontId="7" fillId="0" borderId="29" xfId="0" applyNumberFormat="1" applyFont="1" applyBorder="1" applyAlignment="1">
      <alignment horizontal="right" vertical="center" shrinkToFit="1"/>
    </xf>
    <xf numFmtId="3" fontId="7" fillId="0" borderId="29" xfId="0" applyNumberFormat="1" applyFont="1" applyBorder="1" applyAlignment="1">
      <alignment horizontal="center" vertical="center" shrinkToFit="1"/>
    </xf>
    <xf numFmtId="3" fontId="7" fillId="0" borderId="29" xfId="0" applyNumberFormat="1" applyFont="1" applyFill="1" applyBorder="1" applyAlignment="1">
      <alignment horizontal="right" vertical="center" shrinkToFit="1"/>
    </xf>
    <xf numFmtId="0" fontId="6" fillId="0" borderId="30" xfId="0" applyFont="1" applyFill="1" applyBorder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6" fillId="0" borderId="20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left" vertical="center" shrinkToFit="1"/>
    </xf>
    <xf numFmtId="176" fontId="6" fillId="0" borderId="20" xfId="0" applyNumberFormat="1" applyFont="1" applyFill="1" applyBorder="1" applyAlignment="1">
      <alignment horizontal="center" vertical="center" shrinkToFit="1"/>
    </xf>
    <xf numFmtId="9" fontId="6" fillId="0" borderId="20" xfId="0" applyNumberFormat="1" applyFont="1" applyFill="1" applyBorder="1" applyAlignment="1">
      <alignment horizontal="center" vertical="center" shrinkToFit="1"/>
    </xf>
    <xf numFmtId="177" fontId="7" fillId="0" borderId="31" xfId="0" applyNumberFormat="1" applyFont="1" applyBorder="1" applyAlignment="1">
      <alignment horizontal="right" vertical="center" shrinkToFit="1"/>
    </xf>
    <xf numFmtId="178" fontId="6" fillId="0" borderId="20" xfId="0" applyNumberFormat="1" applyFont="1" applyFill="1" applyBorder="1" applyAlignment="1">
      <alignment horizontal="center" vertical="center" shrinkToFit="1"/>
    </xf>
    <xf numFmtId="0" fontId="6" fillId="0" borderId="32" xfId="0" applyFont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left" vertical="center" shrinkToFit="1"/>
    </xf>
    <xf numFmtId="0" fontId="10" fillId="0" borderId="23" xfId="0" applyFont="1" applyBorder="1">
      <alignment vertical="center"/>
    </xf>
    <xf numFmtId="0" fontId="11" fillId="0" borderId="23" xfId="0" applyFont="1" applyBorder="1">
      <alignment vertical="center"/>
    </xf>
    <xf numFmtId="0" fontId="11" fillId="0" borderId="23" xfId="0" applyFont="1" applyBorder="1" applyAlignment="1">
      <alignment vertical="center"/>
    </xf>
    <xf numFmtId="3" fontId="10" fillId="0" borderId="23" xfId="0" applyNumberFormat="1" applyFont="1" applyBorder="1" applyAlignment="1">
      <alignment horizontal="right" vertical="center" shrinkToFit="1"/>
    </xf>
    <xf numFmtId="0" fontId="10" fillId="0" borderId="23" xfId="0" applyFont="1" applyBorder="1" applyAlignment="1">
      <alignment horizontal="right" vertical="center" shrinkToFit="1"/>
    </xf>
    <xf numFmtId="0" fontId="6" fillId="0" borderId="24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 shrinkToFit="1"/>
    </xf>
    <xf numFmtId="0" fontId="0" fillId="0" borderId="23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shrinkToFit="1"/>
    </xf>
    <xf numFmtId="176" fontId="6" fillId="0" borderId="29" xfId="0" applyNumberFormat="1" applyFont="1" applyFill="1" applyBorder="1" applyAlignment="1">
      <alignment horizontal="center" vertical="center" shrinkToFit="1"/>
    </xf>
    <xf numFmtId="9" fontId="6" fillId="0" borderId="29" xfId="0" applyNumberFormat="1" applyFont="1" applyFill="1" applyBorder="1" applyAlignment="1">
      <alignment horizontal="center" vertical="center" shrinkToFit="1"/>
    </xf>
    <xf numFmtId="178" fontId="6" fillId="0" borderId="29" xfId="0" applyNumberFormat="1" applyFont="1" applyFill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left" vertical="center"/>
    </xf>
    <xf numFmtId="0" fontId="0" fillId="0" borderId="35" xfId="0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left" vertical="center"/>
    </xf>
    <xf numFmtId="0" fontId="6" fillId="0" borderId="36" xfId="0" applyFont="1" applyBorder="1" applyAlignment="1">
      <alignment horizontal="center" vertical="center" shrinkToFit="1"/>
    </xf>
    <xf numFmtId="0" fontId="6" fillId="0" borderId="25" xfId="0" applyFont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left" vertical="center"/>
    </xf>
    <xf numFmtId="0" fontId="6" fillId="0" borderId="37" xfId="0" applyFont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left" vertical="center"/>
    </xf>
    <xf numFmtId="0" fontId="6" fillId="5" borderId="37" xfId="0" applyFont="1" applyFill="1" applyBorder="1" applyAlignment="1">
      <alignment horizontal="left" vertical="center"/>
    </xf>
    <xf numFmtId="0" fontId="0" fillId="0" borderId="38" xfId="0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5" borderId="39" xfId="0" applyFont="1" applyFill="1" applyBorder="1" applyAlignment="1">
      <alignment horizontal="left" vertical="center"/>
    </xf>
    <xf numFmtId="0" fontId="6" fillId="0" borderId="40" xfId="0" applyFont="1" applyFill="1" applyBorder="1" applyAlignment="1">
      <alignment horizontal="center" vertical="center" shrinkToFit="1"/>
    </xf>
    <xf numFmtId="176" fontId="6" fillId="0" borderId="40" xfId="0" applyNumberFormat="1" applyFont="1" applyFill="1" applyBorder="1" applyAlignment="1">
      <alignment horizontal="center" vertical="center" shrinkToFit="1"/>
    </xf>
    <xf numFmtId="9" fontId="6" fillId="0" borderId="40" xfId="0" applyNumberFormat="1" applyFont="1" applyFill="1" applyBorder="1" applyAlignment="1">
      <alignment horizontal="center" vertical="center" shrinkToFit="1"/>
    </xf>
    <xf numFmtId="0" fontId="7" fillId="4" borderId="40" xfId="0" applyFont="1" applyFill="1" applyBorder="1" applyAlignment="1">
      <alignment horizontal="center" vertical="center" shrinkToFit="1"/>
    </xf>
    <xf numFmtId="41" fontId="8" fillId="4" borderId="40" xfId="1" applyFont="1" applyFill="1" applyBorder="1" applyAlignment="1">
      <alignment horizontal="center" vertical="center" shrinkToFit="1"/>
    </xf>
    <xf numFmtId="41" fontId="8" fillId="4" borderId="40" xfId="1" applyFont="1" applyFill="1" applyBorder="1" applyAlignment="1">
      <alignment horizontal="center" vertical="center"/>
    </xf>
    <xf numFmtId="178" fontId="6" fillId="0" borderId="40" xfId="0" applyNumberFormat="1" applyFont="1" applyFill="1" applyBorder="1" applyAlignment="1">
      <alignment horizontal="center" vertical="center" shrinkToFit="1"/>
    </xf>
    <xf numFmtId="3" fontId="7" fillId="0" borderId="40" xfId="0" applyNumberFormat="1" applyFont="1" applyFill="1" applyBorder="1" applyAlignment="1">
      <alignment horizontal="right" vertical="center" shrinkToFit="1"/>
    </xf>
    <xf numFmtId="3" fontId="7" fillId="0" borderId="40" xfId="0" applyNumberFormat="1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5" borderId="42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center" vertical="center" shrinkToFit="1"/>
    </xf>
    <xf numFmtId="176" fontId="6" fillId="0" borderId="26" xfId="0" applyNumberFormat="1" applyFont="1" applyFill="1" applyBorder="1" applyAlignment="1">
      <alignment horizontal="center" vertical="center" shrinkToFit="1"/>
    </xf>
    <xf numFmtId="9" fontId="6" fillId="0" borderId="26" xfId="0" applyNumberFormat="1" applyFont="1" applyFill="1" applyBorder="1" applyAlignment="1">
      <alignment horizontal="center" vertical="center" shrinkToFit="1"/>
    </xf>
    <xf numFmtId="0" fontId="7" fillId="4" borderId="26" xfId="0" applyFont="1" applyFill="1" applyBorder="1" applyAlignment="1">
      <alignment horizontal="center" vertical="center" shrinkToFit="1"/>
    </xf>
    <xf numFmtId="41" fontId="8" fillId="4" borderId="26" xfId="1" applyFont="1" applyFill="1" applyBorder="1" applyAlignment="1">
      <alignment horizontal="center" vertical="center" shrinkToFit="1"/>
    </xf>
    <xf numFmtId="41" fontId="8" fillId="4" borderId="26" xfId="1" applyFont="1" applyFill="1" applyBorder="1" applyAlignment="1">
      <alignment horizontal="center" vertical="center"/>
    </xf>
    <xf numFmtId="178" fontId="6" fillId="0" borderId="26" xfId="0" applyNumberFormat="1" applyFont="1" applyFill="1" applyBorder="1" applyAlignment="1">
      <alignment horizontal="center" vertical="center" shrinkToFit="1"/>
    </xf>
    <xf numFmtId="3" fontId="7" fillId="0" borderId="26" xfId="0" applyNumberFormat="1" applyFont="1" applyFill="1" applyBorder="1" applyAlignment="1">
      <alignment horizontal="right" vertical="center" shrinkToFit="1"/>
    </xf>
    <xf numFmtId="3" fontId="7" fillId="0" borderId="26" xfId="0" applyNumberFormat="1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left" vertical="center"/>
    </xf>
    <xf numFmtId="0" fontId="6" fillId="5" borderId="25" xfId="0" applyFont="1" applyFill="1" applyBorder="1" applyAlignment="1">
      <alignment horizontal="left" vertical="center" wrapText="1"/>
    </xf>
    <xf numFmtId="0" fontId="6" fillId="5" borderId="37" xfId="0" applyFont="1" applyFill="1" applyBorder="1" applyAlignment="1">
      <alignment horizontal="left" vertical="center" wrapText="1"/>
    </xf>
    <xf numFmtId="0" fontId="6" fillId="5" borderId="31" xfId="0" applyFont="1" applyFill="1" applyBorder="1" applyAlignment="1">
      <alignment horizontal="left" vertical="center" wrapText="1"/>
    </xf>
    <xf numFmtId="0" fontId="6" fillId="5" borderId="23" xfId="0" applyFont="1" applyFill="1" applyBorder="1" applyAlignment="1">
      <alignment vertical="center"/>
    </xf>
    <xf numFmtId="0" fontId="6" fillId="5" borderId="23" xfId="0" applyFont="1" applyFill="1" applyBorder="1" applyAlignment="1">
      <alignment horizontal="center" vertical="center"/>
    </xf>
    <xf numFmtId="176" fontId="6" fillId="5" borderId="23" xfId="0" applyNumberFormat="1" applyFont="1" applyFill="1" applyBorder="1" applyAlignment="1">
      <alignment horizontal="center" vertical="center"/>
    </xf>
    <xf numFmtId="9" fontId="6" fillId="5" borderId="23" xfId="2" applyFont="1" applyFill="1" applyBorder="1" applyAlignment="1">
      <alignment horizontal="center" vertical="center"/>
    </xf>
    <xf numFmtId="178" fontId="6" fillId="5" borderId="23" xfId="2" applyNumberFormat="1" applyFont="1" applyFill="1" applyBorder="1" applyAlignment="1">
      <alignment horizontal="center" vertical="center"/>
    </xf>
    <xf numFmtId="0" fontId="6" fillId="5" borderId="40" xfId="0" applyFont="1" applyFill="1" applyBorder="1" applyAlignment="1">
      <alignment vertical="center"/>
    </xf>
    <xf numFmtId="0" fontId="6" fillId="5" borderId="40" xfId="0" applyFont="1" applyFill="1" applyBorder="1" applyAlignment="1">
      <alignment horizontal="center" vertical="center"/>
    </xf>
    <xf numFmtId="176" fontId="6" fillId="5" borderId="40" xfId="0" applyNumberFormat="1" applyFont="1" applyFill="1" applyBorder="1" applyAlignment="1">
      <alignment horizontal="center" vertical="center"/>
    </xf>
    <xf numFmtId="9" fontId="6" fillId="5" borderId="40" xfId="2" applyFont="1" applyFill="1" applyBorder="1" applyAlignment="1">
      <alignment horizontal="center" vertical="center"/>
    </xf>
    <xf numFmtId="178" fontId="6" fillId="5" borderId="40" xfId="2" applyNumberFormat="1" applyFont="1" applyFill="1" applyBorder="1" applyAlignment="1">
      <alignment horizontal="center" vertical="center"/>
    </xf>
    <xf numFmtId="0" fontId="12" fillId="0" borderId="42" xfId="0" applyFont="1" applyBorder="1" applyAlignment="1">
      <alignment horizontal="center" vertical="center" wrapText="1"/>
    </xf>
    <xf numFmtId="0" fontId="6" fillId="5" borderId="26" xfId="0" applyFont="1" applyFill="1" applyBorder="1" applyAlignment="1">
      <alignment vertical="center"/>
    </xf>
    <xf numFmtId="0" fontId="6" fillId="5" borderId="26" xfId="0" applyFont="1" applyFill="1" applyBorder="1" applyAlignment="1">
      <alignment horizontal="center" vertical="center"/>
    </xf>
    <xf numFmtId="176" fontId="6" fillId="5" borderId="26" xfId="0" applyNumberFormat="1" applyFont="1" applyFill="1" applyBorder="1" applyAlignment="1">
      <alignment horizontal="center" vertical="center"/>
    </xf>
    <xf numFmtId="9" fontId="6" fillId="5" borderId="26" xfId="2" applyFont="1" applyFill="1" applyBorder="1" applyAlignment="1">
      <alignment horizontal="center" vertical="center"/>
    </xf>
    <xf numFmtId="178" fontId="6" fillId="5" borderId="26" xfId="2" applyNumberFormat="1" applyFont="1" applyFill="1" applyBorder="1" applyAlignment="1">
      <alignment horizontal="center" vertical="center"/>
    </xf>
    <xf numFmtId="0" fontId="12" fillId="0" borderId="3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left" vertical="center"/>
    </xf>
    <xf numFmtId="0" fontId="7" fillId="5" borderId="23" xfId="0" applyFont="1" applyFill="1" applyBorder="1" applyAlignment="1">
      <alignment horizontal="center" vertical="center"/>
    </xf>
    <xf numFmtId="176" fontId="7" fillId="5" borderId="23" xfId="0" applyNumberFormat="1" applyFont="1" applyFill="1" applyBorder="1" applyAlignment="1">
      <alignment horizontal="center" vertical="center"/>
    </xf>
    <xf numFmtId="9" fontId="7" fillId="5" borderId="23" xfId="2" applyFont="1" applyFill="1" applyBorder="1" applyAlignment="1">
      <alignment horizontal="center" vertical="center"/>
    </xf>
    <xf numFmtId="178" fontId="7" fillId="5" borderId="23" xfId="2" applyNumberFormat="1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left" vertical="center"/>
    </xf>
    <xf numFmtId="0" fontId="14" fillId="5" borderId="40" xfId="0" applyFont="1" applyFill="1" applyBorder="1" applyAlignment="1">
      <alignment horizontal="left" vertical="center"/>
    </xf>
    <xf numFmtId="0" fontId="7" fillId="5" borderId="40" xfId="0" applyFont="1" applyFill="1" applyBorder="1" applyAlignment="1">
      <alignment horizontal="center" vertical="center"/>
    </xf>
    <xf numFmtId="176" fontId="7" fillId="5" borderId="40" xfId="0" applyNumberFormat="1" applyFont="1" applyFill="1" applyBorder="1" applyAlignment="1">
      <alignment horizontal="center" vertical="center"/>
    </xf>
    <xf numFmtId="9" fontId="7" fillId="5" borderId="40" xfId="2" applyFont="1" applyFill="1" applyBorder="1" applyAlignment="1">
      <alignment horizontal="center" vertical="center"/>
    </xf>
    <xf numFmtId="178" fontId="7" fillId="5" borderId="40" xfId="2" applyNumberFormat="1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176" fontId="7" fillId="5" borderId="26" xfId="0" applyNumberFormat="1" applyFont="1" applyFill="1" applyBorder="1" applyAlignment="1">
      <alignment horizontal="center" vertical="center"/>
    </xf>
    <xf numFmtId="9" fontId="7" fillId="5" borderId="26" xfId="2" applyFont="1" applyFill="1" applyBorder="1" applyAlignment="1">
      <alignment horizontal="center" vertical="center"/>
    </xf>
    <xf numFmtId="178" fontId="7" fillId="5" borderId="26" xfId="2" applyNumberFormat="1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0" fillId="0" borderId="46" xfId="0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/>
    </xf>
    <xf numFmtId="176" fontId="7" fillId="5" borderId="29" xfId="0" applyNumberFormat="1" applyFont="1" applyFill="1" applyBorder="1" applyAlignment="1">
      <alignment horizontal="center" vertical="center"/>
    </xf>
    <xf numFmtId="9" fontId="7" fillId="5" borderId="29" xfId="2" applyFont="1" applyFill="1" applyBorder="1" applyAlignment="1">
      <alignment horizontal="center" vertical="center"/>
    </xf>
    <xf numFmtId="178" fontId="7" fillId="5" borderId="29" xfId="2" applyNumberFormat="1" applyFont="1" applyFill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horizontal="center" vertical="center"/>
    </xf>
    <xf numFmtId="176" fontId="6" fillId="5" borderId="20" xfId="0" applyNumberFormat="1" applyFont="1" applyFill="1" applyBorder="1" applyAlignment="1">
      <alignment horizontal="center" vertical="center"/>
    </xf>
    <xf numFmtId="9" fontId="6" fillId="5" borderId="20" xfId="2" applyFont="1" applyFill="1" applyBorder="1" applyAlignment="1">
      <alignment horizontal="center" vertical="center"/>
    </xf>
    <xf numFmtId="178" fontId="6" fillId="5" borderId="20" xfId="2" applyNumberFormat="1" applyFont="1" applyFill="1" applyBorder="1" applyAlignment="1">
      <alignment horizontal="center" vertical="center"/>
    </xf>
    <xf numFmtId="3" fontId="7" fillId="0" borderId="20" xfId="0" applyNumberFormat="1" applyFont="1" applyFill="1" applyBorder="1" applyAlignment="1">
      <alignment horizontal="center" vertical="center" shrinkToFit="1"/>
    </xf>
    <xf numFmtId="0" fontId="6" fillId="0" borderId="47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49" xfId="0" applyFont="1" applyFill="1" applyBorder="1" applyAlignment="1">
      <alignment horizontal="center" vertical="center" shrinkToFit="1"/>
    </xf>
    <xf numFmtId="0" fontId="7" fillId="5" borderId="25" xfId="0" applyFont="1" applyFill="1" applyBorder="1" applyAlignment="1">
      <alignment horizontal="left" vertical="center"/>
    </xf>
    <xf numFmtId="0" fontId="7" fillId="5" borderId="39" xfId="0" applyFont="1" applyFill="1" applyBorder="1" applyAlignment="1">
      <alignment horizontal="left" vertical="center"/>
    </xf>
    <xf numFmtId="0" fontId="7" fillId="5" borderId="42" xfId="0" applyFont="1" applyFill="1" applyBorder="1" applyAlignment="1">
      <alignment horizontal="left" vertical="center"/>
    </xf>
    <xf numFmtId="0" fontId="7" fillId="5" borderId="37" xfId="0" applyFont="1" applyFill="1" applyBorder="1" applyAlignment="1">
      <alignment horizontal="left" vertical="center"/>
    </xf>
    <xf numFmtId="0" fontId="7" fillId="5" borderId="31" xfId="0" applyFont="1" applyFill="1" applyBorder="1" applyAlignment="1">
      <alignment horizontal="left" vertical="center"/>
    </xf>
    <xf numFmtId="0" fontId="6" fillId="0" borderId="50" xfId="0" applyFont="1" applyFill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/>
    </xf>
    <xf numFmtId="176" fontId="6" fillId="5" borderId="29" xfId="0" applyNumberFormat="1" applyFont="1" applyFill="1" applyBorder="1" applyAlignment="1">
      <alignment horizontal="center" vertical="center"/>
    </xf>
    <xf numFmtId="9" fontId="6" fillId="5" borderId="29" xfId="2" applyFont="1" applyFill="1" applyBorder="1" applyAlignment="1">
      <alignment horizontal="center" vertical="center"/>
    </xf>
    <xf numFmtId="178" fontId="6" fillId="5" borderId="29" xfId="2" applyNumberFormat="1" applyFont="1" applyFill="1" applyBorder="1" applyAlignment="1">
      <alignment horizontal="center" vertical="center"/>
    </xf>
    <xf numFmtId="0" fontId="6" fillId="0" borderId="51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 wrapText="1"/>
    </xf>
    <xf numFmtId="3" fontId="2" fillId="0" borderId="23" xfId="3" applyNumberFormat="1" applyFill="1" applyBorder="1" applyAlignment="1">
      <alignment horizontal="right" vertical="center" shrinkToFit="1"/>
    </xf>
    <xf numFmtId="3" fontId="2" fillId="0" borderId="0" xfId="3" applyNumberFormat="1" applyFill="1">
      <alignment vertical="center"/>
    </xf>
    <xf numFmtId="41" fontId="0" fillId="0" borderId="0" xfId="1" applyFont="1" applyFill="1">
      <alignment vertical="center"/>
    </xf>
    <xf numFmtId="0" fontId="6" fillId="4" borderId="25" xfId="0" applyFont="1" applyFill="1" applyBorder="1" applyAlignment="1">
      <alignment horizontal="left" vertical="center"/>
    </xf>
    <xf numFmtId="0" fontId="6" fillId="4" borderId="37" xfId="0" applyFont="1" applyFill="1" applyBorder="1" applyAlignment="1">
      <alignment horizontal="left" vertical="center"/>
    </xf>
    <xf numFmtId="0" fontId="6" fillId="0" borderId="54" xfId="0" applyFont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left" vertical="center"/>
    </xf>
    <xf numFmtId="0" fontId="6" fillId="5" borderId="31" xfId="0" applyFont="1" applyFill="1" applyBorder="1" applyAlignment="1">
      <alignment horizontal="center" vertical="center"/>
    </xf>
    <xf numFmtId="176" fontId="6" fillId="5" borderId="31" xfId="0" applyNumberFormat="1" applyFont="1" applyFill="1" applyBorder="1" applyAlignment="1">
      <alignment horizontal="center" vertical="center"/>
    </xf>
    <xf numFmtId="9" fontId="6" fillId="5" borderId="31" xfId="2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 shrinkToFit="1"/>
    </xf>
    <xf numFmtId="41" fontId="8" fillId="4" borderId="31" xfId="1" applyFont="1" applyFill="1" applyBorder="1" applyAlignment="1">
      <alignment horizontal="center" vertical="center" shrinkToFit="1"/>
    </xf>
    <xf numFmtId="41" fontId="8" fillId="4" borderId="31" xfId="1" applyFont="1" applyFill="1" applyBorder="1" applyAlignment="1">
      <alignment horizontal="center" vertical="center"/>
    </xf>
    <xf numFmtId="178" fontId="6" fillId="5" borderId="31" xfId="2" applyNumberFormat="1" applyFont="1" applyFill="1" applyBorder="1" applyAlignment="1">
      <alignment horizontal="center" vertical="center"/>
    </xf>
    <xf numFmtId="3" fontId="7" fillId="0" borderId="31" xfId="0" applyNumberFormat="1" applyFont="1" applyFill="1" applyBorder="1" applyAlignment="1">
      <alignment horizontal="right" vertical="center" shrinkToFit="1"/>
    </xf>
    <xf numFmtId="3" fontId="7" fillId="0" borderId="31" xfId="0" applyNumberFormat="1" applyFont="1" applyFill="1" applyBorder="1" applyAlignment="1">
      <alignment horizontal="center" vertical="center" shrinkToFit="1"/>
    </xf>
    <xf numFmtId="0" fontId="6" fillId="4" borderId="31" xfId="0" applyFont="1" applyFill="1" applyBorder="1" applyAlignment="1">
      <alignment horizontal="left" vertical="center"/>
    </xf>
    <xf numFmtId="0" fontId="6" fillId="5" borderId="23" xfId="0" applyFont="1" applyFill="1" applyBorder="1" applyAlignment="1">
      <alignment vertical="center" wrapText="1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50" xfId="0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56" xfId="0" applyFont="1" applyBorder="1" applyAlignment="1">
      <alignment horizontal="center" vertical="center" wrapText="1"/>
    </xf>
    <xf numFmtId="0" fontId="6" fillId="5" borderId="29" xfId="0" applyFont="1" applyFill="1" applyBorder="1" applyAlignment="1">
      <alignment vertical="center"/>
    </xf>
    <xf numFmtId="3" fontId="0" fillId="0" borderId="0" xfId="0" applyNumberFormat="1">
      <alignment vertical="center"/>
    </xf>
    <xf numFmtId="0" fontId="15" fillId="0" borderId="57" xfId="0" applyFont="1" applyBorder="1" applyAlignment="1">
      <alignment vertical="center" wrapText="1"/>
    </xf>
    <xf numFmtId="0" fontId="15" fillId="0" borderId="58" xfId="0" applyFont="1" applyBorder="1">
      <alignment vertical="center"/>
    </xf>
    <xf numFmtId="0" fontId="15" fillId="0" borderId="58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3" fontId="16" fillId="0" borderId="58" xfId="0" applyNumberFormat="1" applyFont="1" applyFill="1" applyBorder="1" applyAlignment="1">
      <alignment horizontal="right" vertical="center"/>
    </xf>
    <xf numFmtId="0" fontId="16" fillId="0" borderId="62" xfId="0" applyFont="1" applyBorder="1">
      <alignment vertical="center"/>
    </xf>
    <xf numFmtId="0" fontId="16" fillId="0" borderId="0" xfId="0" applyFont="1">
      <alignment vertical="center"/>
    </xf>
    <xf numFmtId="3" fontId="16" fillId="0" borderId="0" xfId="0" applyNumberFormat="1" applyFont="1" applyFill="1">
      <alignment vertical="center"/>
    </xf>
    <xf numFmtId="0" fontId="16" fillId="0" borderId="0" xfId="0" applyFont="1" applyFill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Fill="1">
      <alignment vertical="center"/>
    </xf>
  </cellXfs>
  <cellStyles count="4">
    <cellStyle name="백분율" xfId="2" builtinId="5"/>
    <cellStyle name="쉼표 [0]" xfId="1" builtinId="6"/>
    <cellStyle name="좋음" xfId="3" builtinId="2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47"/>
  <sheetViews>
    <sheetView showGridLines="0" tabSelected="1" topLeftCell="A199" workbookViewId="0">
      <selection activeCell="V213" sqref="V213"/>
    </sheetView>
  </sheetViews>
  <sheetFormatPr defaultRowHeight="13.5"/>
  <cols>
    <col min="1" max="1" width="6.140625" customWidth="1"/>
    <col min="2" max="2" width="7.28515625" customWidth="1"/>
    <col min="3" max="3" width="16.140625" customWidth="1"/>
    <col min="4" max="4" width="8.5703125" bestFit="1" customWidth="1"/>
    <col min="5" max="5" width="10.28515625" bestFit="1" customWidth="1"/>
    <col min="7" max="7" width="5.140625" style="275" customWidth="1"/>
    <col min="8" max="8" width="8.5703125" style="276" customWidth="1"/>
    <col min="9" max="9" width="12.42578125" style="277" customWidth="1"/>
    <col min="10" max="10" width="6.7109375" customWidth="1"/>
    <col min="11" max="11" width="6" customWidth="1"/>
    <col min="12" max="12" width="12" customWidth="1"/>
    <col min="13" max="13" width="8.85546875" customWidth="1"/>
    <col min="14" max="14" width="13.28515625" customWidth="1"/>
    <col min="15" max="15" width="4" style="275" customWidth="1"/>
    <col min="16" max="16" width="10.42578125" style="278" customWidth="1"/>
    <col min="17" max="17" width="14.5703125" style="279" customWidth="1"/>
    <col min="18" max="18" width="15.5703125" customWidth="1"/>
    <col min="19" max="19" width="2.140625" customWidth="1"/>
    <col min="20" max="20" width="16.28515625" style="4" bestFit="1" customWidth="1"/>
    <col min="21" max="21" width="1.85546875" style="4" customWidth="1"/>
    <col min="22" max="22" width="17.140625" style="4" customWidth="1"/>
    <col min="23" max="23" width="15.28515625" style="4" customWidth="1"/>
    <col min="25" max="25" width="3.140625" customWidth="1"/>
    <col min="26" max="26" width="18.5703125" customWidth="1"/>
  </cols>
  <sheetData>
    <row r="1" spans="1:18" ht="33.75" customHeight="1" thickBot="1">
      <c r="A1" s="1" t="s">
        <v>0</v>
      </c>
      <c r="B1" s="1"/>
      <c r="C1" s="1"/>
      <c r="D1" s="1"/>
      <c r="F1" s="2" t="s">
        <v>1</v>
      </c>
      <c r="G1" s="3"/>
      <c r="H1" s="3"/>
      <c r="I1" s="3"/>
      <c r="J1" s="3"/>
      <c r="K1" s="2" t="s">
        <v>1</v>
      </c>
      <c r="L1" s="3"/>
      <c r="N1" s="3"/>
      <c r="O1" s="3"/>
      <c r="P1" s="3"/>
      <c r="Q1" s="3"/>
      <c r="R1" s="3"/>
    </row>
    <row r="2" spans="1:18" ht="13.5" customHeight="1">
      <c r="A2" s="5" t="s">
        <v>2</v>
      </c>
      <c r="B2" s="6"/>
      <c r="C2" s="7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11" t="s">
        <v>8</v>
      </c>
      <c r="I2" s="11" t="s">
        <v>9</v>
      </c>
      <c r="J2" s="12" t="s">
        <v>10</v>
      </c>
      <c r="K2" s="13" t="s">
        <v>6</v>
      </c>
      <c r="L2" s="14" t="s">
        <v>11</v>
      </c>
      <c r="M2" s="8" t="s">
        <v>5</v>
      </c>
      <c r="N2" s="15" t="s">
        <v>12</v>
      </c>
      <c r="O2" s="16" t="s">
        <v>13</v>
      </c>
      <c r="P2" s="17"/>
      <c r="Q2" s="18" t="s">
        <v>12</v>
      </c>
      <c r="R2" s="19" t="s">
        <v>14</v>
      </c>
    </row>
    <row r="3" spans="1:18">
      <c r="A3" s="20"/>
      <c r="B3" s="21"/>
      <c r="C3" s="22"/>
      <c r="D3" s="22"/>
      <c r="E3" s="23" t="s">
        <v>15</v>
      </c>
      <c r="F3" s="24" t="s">
        <v>16</v>
      </c>
      <c r="G3" s="25"/>
      <c r="H3" s="26"/>
      <c r="I3" s="26"/>
      <c r="J3" s="27"/>
      <c r="K3" s="28"/>
      <c r="L3" s="29" t="s">
        <v>17</v>
      </c>
      <c r="M3" s="23" t="s">
        <v>15</v>
      </c>
      <c r="N3" s="30" t="s">
        <v>18</v>
      </c>
      <c r="O3" s="31"/>
      <c r="P3" s="32"/>
      <c r="Q3" s="33" t="s">
        <v>19</v>
      </c>
      <c r="R3" s="34"/>
    </row>
    <row r="4" spans="1:18" ht="14.25" thickBot="1">
      <c r="A4" s="35"/>
      <c r="B4" s="36"/>
      <c r="C4" s="37"/>
      <c r="D4" s="37"/>
      <c r="E4" s="38"/>
      <c r="F4" s="39"/>
      <c r="G4" s="40"/>
      <c r="H4" s="41"/>
      <c r="I4" s="41"/>
      <c r="J4" s="42"/>
      <c r="K4" s="43"/>
      <c r="L4" s="44"/>
      <c r="M4" s="38"/>
      <c r="N4" s="45" t="s">
        <v>20</v>
      </c>
      <c r="O4" s="46" t="s">
        <v>21</v>
      </c>
      <c r="P4" s="47" t="s">
        <v>22</v>
      </c>
      <c r="Q4" s="48" t="s">
        <v>20</v>
      </c>
      <c r="R4" s="49"/>
    </row>
    <row r="5" spans="1:18" ht="15.75" customHeight="1">
      <c r="A5" s="50" t="s">
        <v>23</v>
      </c>
      <c r="B5" s="51" t="s">
        <v>24</v>
      </c>
      <c r="C5" s="51" t="s">
        <v>25</v>
      </c>
      <c r="D5" s="51" t="s">
        <v>26</v>
      </c>
      <c r="E5" s="52">
        <v>15</v>
      </c>
      <c r="F5" s="53">
        <v>1</v>
      </c>
      <c r="G5" s="54" t="s">
        <v>27</v>
      </c>
      <c r="H5" s="55">
        <v>3859</v>
      </c>
      <c r="I5" s="56">
        <v>30502</v>
      </c>
      <c r="J5" s="57">
        <v>1.4450000000000001</v>
      </c>
      <c r="K5" s="58">
        <v>1</v>
      </c>
      <c r="L5" s="59">
        <f>H5*I5*J5*K5</f>
        <v>170086930.01000002</v>
      </c>
      <c r="M5" s="52">
        <f>ROUND(50/E5,2)</f>
        <v>3.33</v>
      </c>
      <c r="N5" s="59">
        <f>L5*M5</f>
        <v>566389476.93330014</v>
      </c>
      <c r="O5" s="60"/>
      <c r="P5" s="59">
        <v>0</v>
      </c>
      <c r="Q5" s="61">
        <f>N5-P5</f>
        <v>566389476.93330014</v>
      </c>
      <c r="R5" s="62" t="s">
        <v>28</v>
      </c>
    </row>
    <row r="6" spans="1:18">
      <c r="A6" s="63"/>
      <c r="B6" s="64"/>
      <c r="C6" s="64"/>
      <c r="D6" s="64"/>
      <c r="E6" s="65"/>
      <c r="F6" s="66"/>
      <c r="G6" s="67"/>
      <c r="H6" s="68"/>
      <c r="I6" s="69"/>
      <c r="J6" s="70"/>
      <c r="K6" s="71"/>
      <c r="L6" s="72"/>
      <c r="M6" s="65"/>
      <c r="N6" s="72"/>
      <c r="O6" s="73"/>
      <c r="P6" s="72"/>
      <c r="Q6" s="74"/>
      <c r="R6" s="75" t="s">
        <v>29</v>
      </c>
    </row>
    <row r="7" spans="1:18">
      <c r="A7" s="63"/>
      <c r="B7" s="64"/>
      <c r="C7" s="76" t="s">
        <v>30</v>
      </c>
      <c r="D7" s="77" t="s">
        <v>31</v>
      </c>
      <c r="E7" s="78">
        <v>5</v>
      </c>
      <c r="F7" s="79">
        <v>0.1</v>
      </c>
      <c r="G7" s="67" t="s">
        <v>32</v>
      </c>
      <c r="H7" s="68">
        <v>2841</v>
      </c>
      <c r="I7" s="69">
        <v>19646</v>
      </c>
      <c r="J7" s="70">
        <v>1.4450000000000001</v>
      </c>
      <c r="K7" s="80">
        <v>0.1</v>
      </c>
      <c r="L7" s="72">
        <f t="shared" ref="L7" si="0">H7*I7*J7*K7</f>
        <v>8065164.3270000014</v>
      </c>
      <c r="M7" s="78">
        <f t="shared" ref="M7" si="1">ROUND(50/E7,2)</f>
        <v>10</v>
      </c>
      <c r="N7" s="72">
        <f t="shared" ref="N7" si="2">L7*M7</f>
        <v>80651643.270000011</v>
      </c>
      <c r="O7" s="81">
        <v>2</v>
      </c>
      <c r="P7" s="74">
        <f>O7*L7</f>
        <v>16130328.654000003</v>
      </c>
      <c r="Q7" s="74">
        <f t="shared" ref="Q7" si="3">N7-P7</f>
        <v>64521314.616000012</v>
      </c>
      <c r="R7" s="62"/>
    </row>
    <row r="8" spans="1:18">
      <c r="A8" s="63"/>
      <c r="B8" s="64"/>
      <c r="C8" s="76"/>
      <c r="D8" s="77"/>
      <c r="E8" s="78"/>
      <c r="F8" s="79"/>
      <c r="G8" s="67"/>
      <c r="H8" s="68">
        <v>2841</v>
      </c>
      <c r="I8" s="69">
        <v>19646</v>
      </c>
      <c r="J8" s="70"/>
      <c r="K8" s="80"/>
      <c r="L8" s="72"/>
      <c r="M8" s="78"/>
      <c r="N8" s="72"/>
      <c r="O8" s="81"/>
      <c r="P8" s="74"/>
      <c r="Q8" s="74"/>
      <c r="R8" s="75"/>
    </row>
    <row r="9" spans="1:18">
      <c r="A9" s="63"/>
      <c r="B9" s="64"/>
      <c r="C9" s="76"/>
      <c r="D9" s="77" t="s">
        <v>33</v>
      </c>
      <c r="E9" s="78">
        <v>20</v>
      </c>
      <c r="F9" s="79">
        <v>1</v>
      </c>
      <c r="G9" s="67" t="s">
        <v>27</v>
      </c>
      <c r="H9" s="68">
        <v>2841</v>
      </c>
      <c r="I9" s="69">
        <v>19646</v>
      </c>
      <c r="J9" s="70">
        <v>1.4450000000000001</v>
      </c>
      <c r="K9" s="80">
        <v>1</v>
      </c>
      <c r="L9" s="74">
        <f t="shared" ref="L9" si="4">H9*I9*J9*K9</f>
        <v>80651643.270000011</v>
      </c>
      <c r="M9" s="78">
        <f t="shared" ref="M9" si="5">ROUND(50/E9,2)</f>
        <v>2.5</v>
      </c>
      <c r="N9" s="74">
        <f t="shared" ref="N9" si="6">L9*M9</f>
        <v>201629108.17500001</v>
      </c>
      <c r="O9" s="81"/>
      <c r="P9" s="74">
        <f t="shared" ref="P9" si="7">O9*L9</f>
        <v>0</v>
      </c>
      <c r="Q9" s="74">
        <f t="shared" ref="Q9" si="8">N9-P9</f>
        <v>201629108.17500001</v>
      </c>
      <c r="R9" s="62"/>
    </row>
    <row r="10" spans="1:18">
      <c r="A10" s="63"/>
      <c r="B10" s="64"/>
      <c r="C10" s="76"/>
      <c r="D10" s="77"/>
      <c r="E10" s="78">
        <v>-30</v>
      </c>
      <c r="F10" s="79"/>
      <c r="G10" s="67" t="s">
        <v>32</v>
      </c>
      <c r="H10" s="68">
        <v>2841</v>
      </c>
      <c r="I10" s="69">
        <v>19646</v>
      </c>
      <c r="J10" s="70"/>
      <c r="K10" s="80"/>
      <c r="L10" s="74"/>
      <c r="M10" s="78"/>
      <c r="N10" s="74"/>
      <c r="O10" s="81"/>
      <c r="P10" s="74"/>
      <c r="Q10" s="74"/>
      <c r="R10" s="75"/>
    </row>
    <row r="11" spans="1:18">
      <c r="A11" s="63"/>
      <c r="B11" s="77" t="s">
        <v>34</v>
      </c>
      <c r="C11" s="77" t="s">
        <v>35</v>
      </c>
      <c r="D11" s="77" t="s">
        <v>31</v>
      </c>
      <c r="E11" s="78">
        <v>25</v>
      </c>
      <c r="F11" s="79">
        <v>0.05</v>
      </c>
      <c r="G11" s="67" t="s">
        <v>27</v>
      </c>
      <c r="H11" s="68">
        <v>12769</v>
      </c>
      <c r="I11" s="69">
        <v>72653</v>
      </c>
      <c r="J11" s="70">
        <v>1.4450000000000001</v>
      </c>
      <c r="K11" s="80">
        <v>0.05</v>
      </c>
      <c r="L11" s="74">
        <f t="shared" ref="L11" si="9">H11*I11*J11*K11</f>
        <v>67026769.843250006</v>
      </c>
      <c r="M11" s="78">
        <f t="shared" ref="M11" si="10">ROUND(50/E11,2)</f>
        <v>2</v>
      </c>
      <c r="N11" s="74">
        <f t="shared" ref="N11" si="11">L11*M11</f>
        <v>134053539.68650001</v>
      </c>
      <c r="O11" s="81"/>
      <c r="P11" s="74">
        <f t="shared" ref="P11" si="12">O11*L11</f>
        <v>0</v>
      </c>
      <c r="Q11" s="74">
        <f t="shared" ref="Q11" si="13">N11-P11</f>
        <v>134053539.68650001</v>
      </c>
      <c r="R11" s="62" t="s">
        <v>36</v>
      </c>
    </row>
    <row r="12" spans="1:18">
      <c r="A12" s="63"/>
      <c r="B12" s="77"/>
      <c r="C12" s="77"/>
      <c r="D12" s="77"/>
      <c r="E12" s="78"/>
      <c r="F12" s="79"/>
      <c r="G12" s="67" t="s">
        <v>32</v>
      </c>
      <c r="H12" s="68"/>
      <c r="I12" s="69"/>
      <c r="J12" s="70"/>
      <c r="K12" s="80"/>
      <c r="L12" s="74"/>
      <c r="M12" s="78"/>
      <c r="N12" s="74"/>
      <c r="O12" s="81"/>
      <c r="P12" s="74"/>
      <c r="Q12" s="74"/>
      <c r="R12" s="75" t="s">
        <v>37</v>
      </c>
    </row>
    <row r="13" spans="1:18">
      <c r="A13" s="63"/>
      <c r="B13" s="77"/>
      <c r="C13" s="64" t="s">
        <v>38</v>
      </c>
      <c r="D13" s="77" t="s">
        <v>39</v>
      </c>
      <c r="E13" s="78">
        <v>5</v>
      </c>
      <c r="F13" s="79">
        <v>1</v>
      </c>
      <c r="G13" s="67" t="s">
        <v>27</v>
      </c>
      <c r="H13" s="68">
        <v>92927</v>
      </c>
      <c r="I13" s="69">
        <v>1599</v>
      </c>
      <c r="J13" s="70">
        <v>1.4450000000000001</v>
      </c>
      <c r="K13" s="80">
        <v>1</v>
      </c>
      <c r="L13" s="74">
        <f t="shared" ref="L13" si="14">H13*I13*J13*K13</f>
        <v>214712944.48500001</v>
      </c>
      <c r="M13" s="78">
        <f t="shared" ref="M13" si="15">ROUND(50/E13,2)</f>
        <v>10</v>
      </c>
      <c r="N13" s="74">
        <f t="shared" ref="N13" si="16">L13*M13</f>
        <v>2147129444.8500001</v>
      </c>
      <c r="O13" s="81"/>
      <c r="P13" s="74">
        <f t="shared" ref="P13" si="17">O13*L13</f>
        <v>0</v>
      </c>
      <c r="Q13" s="74">
        <f t="shared" ref="Q13" si="18">N13-P13</f>
        <v>2147129444.8500001</v>
      </c>
      <c r="R13" s="62" t="s">
        <v>40</v>
      </c>
    </row>
    <row r="14" spans="1:18">
      <c r="A14" s="63"/>
      <c r="B14" s="77"/>
      <c r="C14" s="64"/>
      <c r="D14" s="77"/>
      <c r="E14" s="78"/>
      <c r="F14" s="79"/>
      <c r="G14" s="67" t="s">
        <v>32</v>
      </c>
      <c r="H14" s="68">
        <v>92927</v>
      </c>
      <c r="I14" s="69">
        <v>1599</v>
      </c>
      <c r="J14" s="70"/>
      <c r="K14" s="80"/>
      <c r="L14" s="74"/>
      <c r="M14" s="78"/>
      <c r="N14" s="74"/>
      <c r="O14" s="81"/>
      <c r="P14" s="74"/>
      <c r="Q14" s="74"/>
      <c r="R14" s="75"/>
    </row>
    <row r="15" spans="1:18">
      <c r="A15" s="63"/>
      <c r="B15" s="77"/>
      <c r="C15" s="82" t="s">
        <v>41</v>
      </c>
      <c r="D15" s="82" t="s">
        <v>31</v>
      </c>
      <c r="E15" s="78">
        <v>25</v>
      </c>
      <c r="F15" s="79">
        <v>0.05</v>
      </c>
      <c r="G15" s="67" t="s">
        <v>27</v>
      </c>
      <c r="H15" s="68">
        <v>7973</v>
      </c>
      <c r="I15" s="69">
        <v>35318</v>
      </c>
      <c r="J15" s="70">
        <v>1.4450000000000001</v>
      </c>
      <c r="K15" s="80">
        <v>0.05</v>
      </c>
      <c r="L15" s="74">
        <f t="shared" ref="L15" si="19">H15*I15*J15*K15</f>
        <v>20344907.411500003</v>
      </c>
      <c r="M15" s="78">
        <f t="shared" ref="M15" si="20">ROUND(50/E15,2)</f>
        <v>2</v>
      </c>
      <c r="N15" s="74">
        <f t="shared" ref="N15" si="21">L15*M15</f>
        <v>40689814.823000006</v>
      </c>
      <c r="O15" s="81"/>
      <c r="P15" s="74">
        <f t="shared" ref="P15" si="22">O15*L15</f>
        <v>0</v>
      </c>
      <c r="Q15" s="74">
        <f t="shared" ref="Q15" si="23">N15-P15</f>
        <v>40689814.823000006</v>
      </c>
      <c r="R15" s="62"/>
    </row>
    <row r="16" spans="1:18">
      <c r="A16" s="63"/>
      <c r="B16" s="77"/>
      <c r="C16" s="82"/>
      <c r="D16" s="82"/>
      <c r="E16" s="78"/>
      <c r="F16" s="79"/>
      <c r="G16" s="67" t="s">
        <v>32</v>
      </c>
      <c r="H16" s="68">
        <v>7973</v>
      </c>
      <c r="I16" s="69">
        <v>35318</v>
      </c>
      <c r="J16" s="83"/>
      <c r="K16" s="80"/>
      <c r="L16" s="74"/>
      <c r="M16" s="78"/>
      <c r="N16" s="74"/>
      <c r="O16" s="81"/>
      <c r="P16" s="74"/>
      <c r="Q16" s="74"/>
      <c r="R16" s="75"/>
    </row>
    <row r="17" spans="1:20">
      <c r="A17" s="63"/>
      <c r="B17" s="84" t="s">
        <v>42</v>
      </c>
      <c r="C17" s="64" t="s">
        <v>43</v>
      </c>
      <c r="D17" s="64" t="s">
        <v>33</v>
      </c>
      <c r="E17" s="65">
        <v>15</v>
      </c>
      <c r="F17" s="66">
        <v>1</v>
      </c>
      <c r="G17" s="67" t="s">
        <v>44</v>
      </c>
      <c r="H17" s="68">
        <v>33</v>
      </c>
      <c r="I17" s="69">
        <v>2100000</v>
      </c>
      <c r="J17" s="85">
        <v>1.4450000000000001</v>
      </c>
      <c r="K17" s="71">
        <v>1</v>
      </c>
      <c r="L17" s="72">
        <f t="shared" ref="L17" si="24">H17*I17*J17*K17</f>
        <v>100138500</v>
      </c>
      <c r="M17" s="65">
        <f t="shared" ref="M17" si="25">ROUND(50/E17,2)</f>
        <v>3.33</v>
      </c>
      <c r="N17" s="72">
        <f t="shared" ref="N17" si="26">L17*M17</f>
        <v>333461205</v>
      </c>
      <c r="O17" s="73"/>
      <c r="P17" s="74">
        <f t="shared" ref="P17" si="27">O17*L17</f>
        <v>0</v>
      </c>
      <c r="Q17" s="74">
        <f t="shared" ref="Q17" si="28">N17-P17</f>
        <v>333461205</v>
      </c>
      <c r="R17" s="62" t="s">
        <v>45</v>
      </c>
    </row>
    <row r="18" spans="1:20" ht="14.25" thickBot="1">
      <c r="A18" s="86"/>
      <c r="B18" s="87" t="s">
        <v>46</v>
      </c>
      <c r="C18" s="88"/>
      <c r="D18" s="88"/>
      <c r="E18" s="89"/>
      <c r="F18" s="90"/>
      <c r="G18" s="91" t="s">
        <v>44</v>
      </c>
      <c r="H18" s="92">
        <v>33</v>
      </c>
      <c r="I18" s="93">
        <v>2100000</v>
      </c>
      <c r="J18" s="94"/>
      <c r="K18" s="95"/>
      <c r="L18" s="96"/>
      <c r="M18" s="89"/>
      <c r="N18" s="96"/>
      <c r="O18" s="97"/>
      <c r="P18" s="98"/>
      <c r="Q18" s="98"/>
      <c r="R18" s="99" t="s">
        <v>47</v>
      </c>
      <c r="T18" s="100"/>
    </row>
    <row r="19" spans="1:20" ht="13.5" customHeight="1">
      <c r="A19" s="50" t="s">
        <v>48</v>
      </c>
      <c r="B19" s="101" t="s">
        <v>49</v>
      </c>
      <c r="C19" s="102" t="s">
        <v>50</v>
      </c>
      <c r="D19" s="101" t="s">
        <v>51</v>
      </c>
      <c r="E19" s="103">
        <v>5</v>
      </c>
      <c r="F19" s="104">
        <v>1</v>
      </c>
      <c r="G19" s="54" t="s">
        <v>27</v>
      </c>
      <c r="H19" s="55">
        <v>1150</v>
      </c>
      <c r="I19" s="56">
        <v>1717</v>
      </c>
      <c r="J19" s="105">
        <v>1.4450000000000001</v>
      </c>
      <c r="K19" s="106">
        <v>1</v>
      </c>
      <c r="L19" s="59">
        <f t="shared" ref="L19" si="29">H19*I19*J19*K19</f>
        <v>2853224.75</v>
      </c>
      <c r="M19" s="103">
        <f t="shared" ref="M19" si="30">ROUND(50/E19,2)</f>
        <v>10</v>
      </c>
      <c r="N19" s="59">
        <f t="shared" ref="N19" si="31">L19*M19</f>
        <v>28532247.5</v>
      </c>
      <c r="O19" s="60"/>
      <c r="P19" s="61">
        <f t="shared" ref="P19" si="32">O19*L19</f>
        <v>0</v>
      </c>
      <c r="Q19" s="61">
        <f t="shared" ref="Q19" si="33">N19-P19</f>
        <v>28532247.5</v>
      </c>
      <c r="R19" s="107"/>
    </row>
    <row r="20" spans="1:20">
      <c r="A20" s="63"/>
      <c r="B20" s="77"/>
      <c r="C20" s="108"/>
      <c r="D20" s="77"/>
      <c r="E20" s="78"/>
      <c r="F20" s="79"/>
      <c r="G20" s="109"/>
      <c r="H20" s="110"/>
      <c r="I20" s="111"/>
      <c r="J20" s="70"/>
      <c r="K20" s="80"/>
      <c r="L20" s="112"/>
      <c r="M20" s="78"/>
      <c r="N20" s="113"/>
      <c r="O20" s="109"/>
      <c r="P20" s="74"/>
      <c r="Q20" s="74"/>
      <c r="R20" s="114"/>
    </row>
    <row r="21" spans="1:20">
      <c r="A21" s="63"/>
      <c r="B21" s="77" t="s">
        <v>52</v>
      </c>
      <c r="C21" s="108" t="s">
        <v>50</v>
      </c>
      <c r="D21" s="77" t="s">
        <v>51</v>
      </c>
      <c r="E21" s="78">
        <v>5</v>
      </c>
      <c r="F21" s="79">
        <v>1</v>
      </c>
      <c r="G21" s="67" t="s">
        <v>27</v>
      </c>
      <c r="H21" s="68">
        <v>62781</v>
      </c>
      <c r="I21" s="69">
        <v>2640</v>
      </c>
      <c r="J21" s="70">
        <v>1.4450000000000001</v>
      </c>
      <c r="K21" s="80">
        <v>1</v>
      </c>
      <c r="L21" s="72">
        <f t="shared" ref="L21" si="34">H21*I21*J21*K21</f>
        <v>239496958.80000001</v>
      </c>
      <c r="M21" s="78">
        <f t="shared" ref="M21" si="35">ROUND(50/E21,2)</f>
        <v>10</v>
      </c>
      <c r="N21" s="72">
        <f t="shared" ref="N21" si="36">L21*M21</f>
        <v>2394969588</v>
      </c>
      <c r="O21" s="73"/>
      <c r="P21" s="74">
        <f t="shared" ref="P21" si="37">O21*L21</f>
        <v>0</v>
      </c>
      <c r="Q21" s="74">
        <f t="shared" ref="Q21" si="38">N21-P21</f>
        <v>2394969588</v>
      </c>
      <c r="R21" s="115" t="s">
        <v>53</v>
      </c>
    </row>
    <row r="22" spans="1:20">
      <c r="A22" s="63"/>
      <c r="B22" s="77"/>
      <c r="C22" s="108"/>
      <c r="D22" s="77"/>
      <c r="E22" s="78"/>
      <c r="F22" s="79"/>
      <c r="G22" s="67" t="s">
        <v>32</v>
      </c>
      <c r="H22" s="68">
        <v>2841</v>
      </c>
      <c r="I22" s="69">
        <v>19646</v>
      </c>
      <c r="J22" s="70"/>
      <c r="K22" s="80"/>
      <c r="L22" s="72"/>
      <c r="M22" s="78"/>
      <c r="N22" s="72"/>
      <c r="O22" s="73"/>
      <c r="P22" s="74"/>
      <c r="Q22" s="74"/>
      <c r="R22" s="114"/>
    </row>
    <row r="23" spans="1:20">
      <c r="A23" s="63"/>
      <c r="B23" s="77"/>
      <c r="C23" s="108" t="s">
        <v>54</v>
      </c>
      <c r="D23" s="77" t="s">
        <v>51</v>
      </c>
      <c r="E23" s="78">
        <v>5</v>
      </c>
      <c r="F23" s="79">
        <v>1</v>
      </c>
      <c r="G23" s="67" t="s">
        <v>27</v>
      </c>
      <c r="H23" s="68">
        <v>4054</v>
      </c>
      <c r="I23" s="69">
        <v>2893</v>
      </c>
      <c r="J23" s="70">
        <v>1.4450000000000001</v>
      </c>
      <c r="K23" s="80">
        <v>1</v>
      </c>
      <c r="L23" s="72">
        <f t="shared" ref="L23" si="39">H23*I23*J23*K23</f>
        <v>16947280.789999999</v>
      </c>
      <c r="M23" s="78">
        <f t="shared" ref="M23" si="40">ROUND(50/E23,2)</f>
        <v>10</v>
      </c>
      <c r="N23" s="72">
        <f t="shared" ref="N23" si="41">L23*M23</f>
        <v>169472807.89999998</v>
      </c>
      <c r="O23" s="73"/>
      <c r="P23" s="74">
        <f t="shared" ref="P23" si="42">O23*L23</f>
        <v>0</v>
      </c>
      <c r="Q23" s="74">
        <f t="shared" ref="Q23" si="43">N23-P23</f>
        <v>169472807.89999998</v>
      </c>
      <c r="R23" s="115" t="s">
        <v>55</v>
      </c>
    </row>
    <row r="24" spans="1:20">
      <c r="A24" s="63"/>
      <c r="B24" s="77"/>
      <c r="C24" s="108"/>
      <c r="D24" s="77"/>
      <c r="E24" s="78"/>
      <c r="F24" s="79"/>
      <c r="G24" s="67" t="s">
        <v>32</v>
      </c>
      <c r="H24" s="68">
        <v>92927</v>
      </c>
      <c r="I24" s="69">
        <v>1599</v>
      </c>
      <c r="J24" s="70"/>
      <c r="K24" s="80"/>
      <c r="L24" s="72"/>
      <c r="M24" s="78"/>
      <c r="N24" s="72"/>
      <c r="O24" s="73"/>
      <c r="P24" s="74"/>
      <c r="Q24" s="74"/>
      <c r="R24" s="114" t="s">
        <v>56</v>
      </c>
    </row>
    <row r="25" spans="1:20">
      <c r="A25" s="63"/>
      <c r="B25" s="77"/>
      <c r="C25" s="108"/>
      <c r="D25" s="77" t="s">
        <v>51</v>
      </c>
      <c r="E25" s="78">
        <v>5</v>
      </c>
      <c r="F25" s="79">
        <v>1</v>
      </c>
      <c r="G25" s="67" t="s">
        <v>27</v>
      </c>
      <c r="H25" s="68">
        <v>3758</v>
      </c>
      <c r="I25" s="69">
        <v>2863</v>
      </c>
      <c r="J25" s="70">
        <v>1.4450000000000001</v>
      </c>
      <c r="K25" s="80">
        <v>1</v>
      </c>
      <c r="L25" s="72">
        <f t="shared" ref="L25" si="44">H25*I25*J25*K25</f>
        <v>15546977.530000001</v>
      </c>
      <c r="M25" s="78">
        <f t="shared" ref="M25" si="45">ROUND(50/E25,2)</f>
        <v>10</v>
      </c>
      <c r="N25" s="72">
        <f t="shared" ref="N25" si="46">L25*M25</f>
        <v>155469775.30000001</v>
      </c>
      <c r="O25" s="73"/>
      <c r="P25" s="74">
        <f t="shared" ref="P25" si="47">O25*L25</f>
        <v>0</v>
      </c>
      <c r="Q25" s="74">
        <f t="shared" ref="Q25" si="48">N25-P25</f>
        <v>155469775.30000001</v>
      </c>
      <c r="R25" s="115" t="s">
        <v>45</v>
      </c>
    </row>
    <row r="26" spans="1:20">
      <c r="A26" s="63"/>
      <c r="B26" s="77"/>
      <c r="C26" s="108"/>
      <c r="D26" s="77"/>
      <c r="E26" s="78"/>
      <c r="F26" s="79"/>
      <c r="G26" s="67" t="s">
        <v>32</v>
      </c>
      <c r="H26" s="68">
        <v>33</v>
      </c>
      <c r="I26" s="69">
        <v>2100000</v>
      </c>
      <c r="J26" s="70"/>
      <c r="K26" s="80"/>
      <c r="L26" s="72"/>
      <c r="M26" s="78"/>
      <c r="N26" s="72"/>
      <c r="O26" s="73"/>
      <c r="P26" s="74"/>
      <c r="Q26" s="74"/>
      <c r="R26" s="116" t="s">
        <v>47</v>
      </c>
    </row>
    <row r="27" spans="1:20">
      <c r="A27" s="63"/>
      <c r="B27" s="117" t="s">
        <v>57</v>
      </c>
      <c r="C27" s="118" t="s">
        <v>58</v>
      </c>
      <c r="D27" s="77" t="s">
        <v>59</v>
      </c>
      <c r="E27" s="78">
        <v>5</v>
      </c>
      <c r="F27" s="79">
        <v>0.5</v>
      </c>
      <c r="G27" s="67" t="s">
        <v>27</v>
      </c>
      <c r="H27" s="68">
        <v>36673</v>
      </c>
      <c r="I27" s="69">
        <v>8319</v>
      </c>
      <c r="J27" s="70">
        <v>1.4450000000000001</v>
      </c>
      <c r="K27" s="80">
        <v>0.5</v>
      </c>
      <c r="L27" s="72">
        <f t="shared" ref="L27" si="49">H27*I27*J27*K27</f>
        <v>220422241.35750002</v>
      </c>
      <c r="M27" s="78">
        <f t="shared" ref="M27" si="50">ROUND(50/E27,2)</f>
        <v>10</v>
      </c>
      <c r="N27" s="72">
        <f t="shared" ref="N27" si="51">L27*M27</f>
        <v>2204222413.5750003</v>
      </c>
      <c r="O27" s="73">
        <v>3</v>
      </c>
      <c r="P27" s="74">
        <f t="shared" ref="P27" si="52">O27*L27</f>
        <v>661266724.07249999</v>
      </c>
      <c r="Q27" s="74">
        <f t="shared" ref="Q27" si="53">N27-P27</f>
        <v>1542955689.5025003</v>
      </c>
      <c r="R27" s="115"/>
    </row>
    <row r="28" spans="1:20">
      <c r="A28" s="63"/>
      <c r="B28" s="117"/>
      <c r="C28" s="118"/>
      <c r="D28" s="77"/>
      <c r="E28" s="78"/>
      <c r="F28" s="79"/>
      <c r="G28" s="67" t="s">
        <v>32</v>
      </c>
      <c r="H28" s="68">
        <v>33</v>
      </c>
      <c r="I28" s="69">
        <v>2100000</v>
      </c>
      <c r="J28" s="83"/>
      <c r="K28" s="80"/>
      <c r="L28" s="72"/>
      <c r="M28" s="78"/>
      <c r="N28" s="72"/>
      <c r="O28" s="73"/>
      <c r="P28" s="74"/>
      <c r="Q28" s="74"/>
      <c r="R28" s="114" t="s">
        <v>60</v>
      </c>
    </row>
    <row r="29" spans="1:20">
      <c r="A29" s="63"/>
      <c r="B29" s="117"/>
      <c r="C29" s="118"/>
      <c r="D29" s="77" t="s">
        <v>61</v>
      </c>
      <c r="E29" s="78">
        <v>15</v>
      </c>
      <c r="F29" s="79">
        <v>1</v>
      </c>
      <c r="G29" s="67" t="s">
        <v>27</v>
      </c>
      <c r="H29" s="68">
        <v>36673</v>
      </c>
      <c r="I29" s="69">
        <v>8319</v>
      </c>
      <c r="J29" s="85">
        <v>1.4450000000000001</v>
      </c>
      <c r="K29" s="80">
        <v>1</v>
      </c>
      <c r="L29" s="72">
        <f t="shared" ref="L29" si="54">H29*I29*J29*K29</f>
        <v>440844482.71500003</v>
      </c>
      <c r="M29" s="78">
        <f t="shared" ref="M29" si="55">ROUND(50/E29,2)</f>
        <v>3.33</v>
      </c>
      <c r="N29" s="72">
        <f t="shared" ref="N29" si="56">L29*M29</f>
        <v>1468012127.4409502</v>
      </c>
      <c r="O29" s="73"/>
      <c r="P29" s="74">
        <f t="shared" ref="P29" si="57">O29*L29</f>
        <v>0</v>
      </c>
      <c r="Q29" s="74">
        <f t="shared" ref="Q29" si="58">N29-P29</f>
        <v>1468012127.4409502</v>
      </c>
      <c r="R29" s="115"/>
    </row>
    <row r="30" spans="1:20" ht="14.25" thickBot="1">
      <c r="A30" s="86"/>
      <c r="B30" s="119"/>
      <c r="C30" s="120"/>
      <c r="D30" s="121"/>
      <c r="E30" s="122"/>
      <c r="F30" s="123"/>
      <c r="G30" s="91" t="s">
        <v>32</v>
      </c>
      <c r="H30" s="92">
        <v>33</v>
      </c>
      <c r="I30" s="93">
        <v>2100000</v>
      </c>
      <c r="J30" s="94"/>
      <c r="K30" s="124"/>
      <c r="L30" s="96"/>
      <c r="M30" s="122"/>
      <c r="N30" s="96"/>
      <c r="O30" s="97"/>
      <c r="P30" s="98"/>
      <c r="Q30" s="98"/>
      <c r="R30" s="125"/>
      <c r="T30" s="100"/>
    </row>
    <row r="31" spans="1:20" ht="13.5" customHeight="1">
      <c r="A31" s="126" t="s">
        <v>62</v>
      </c>
      <c r="B31" s="127" t="s">
        <v>63</v>
      </c>
      <c r="C31" s="128" t="s">
        <v>64</v>
      </c>
      <c r="D31" s="101" t="s">
        <v>65</v>
      </c>
      <c r="E31" s="103">
        <v>10</v>
      </c>
      <c r="F31" s="104">
        <v>0.3</v>
      </c>
      <c r="G31" s="54"/>
      <c r="H31" s="55">
        <v>1</v>
      </c>
      <c r="I31" s="56">
        <v>113385953</v>
      </c>
      <c r="J31" s="105">
        <v>1.4450000000000001</v>
      </c>
      <c r="K31" s="106">
        <v>0.3</v>
      </c>
      <c r="L31" s="59">
        <f t="shared" ref="L31" si="59">H31*I31*J31*K31</f>
        <v>49152810.625500001</v>
      </c>
      <c r="M31" s="103">
        <f t="shared" ref="M31" si="60">ROUND(50/E31,2)</f>
        <v>5</v>
      </c>
      <c r="N31" s="59">
        <f t="shared" ref="N31" si="61">L31*M31</f>
        <v>245764053.1275</v>
      </c>
      <c r="O31" s="60">
        <v>1</v>
      </c>
      <c r="P31" s="61">
        <f t="shared" ref="P31" si="62">O31*L31</f>
        <v>49152810.625500001</v>
      </c>
      <c r="Q31" s="61">
        <f t="shared" ref="Q31" si="63">N31-P31</f>
        <v>196611242.502</v>
      </c>
      <c r="R31" s="107"/>
    </row>
    <row r="32" spans="1:20">
      <c r="A32" s="129"/>
      <c r="B32" s="130"/>
      <c r="C32" s="131"/>
      <c r="D32" s="77"/>
      <c r="E32" s="78"/>
      <c r="F32" s="79"/>
      <c r="G32" s="67"/>
      <c r="H32" s="68"/>
      <c r="I32" s="69"/>
      <c r="J32" s="70"/>
      <c r="K32" s="80"/>
      <c r="L32" s="72"/>
      <c r="M32" s="78"/>
      <c r="N32" s="72"/>
      <c r="O32" s="73"/>
      <c r="P32" s="74"/>
      <c r="Q32" s="74"/>
      <c r="R32" s="132"/>
    </row>
    <row r="33" spans="1:18">
      <c r="A33" s="129"/>
      <c r="B33" s="130"/>
      <c r="C33" s="131"/>
      <c r="D33" s="77" t="s">
        <v>61</v>
      </c>
      <c r="E33" s="78">
        <v>30</v>
      </c>
      <c r="F33" s="79">
        <v>1</v>
      </c>
      <c r="G33" s="67" t="s">
        <v>66</v>
      </c>
      <c r="H33" s="68">
        <v>1</v>
      </c>
      <c r="I33" s="69">
        <v>113385953</v>
      </c>
      <c r="J33" s="70">
        <v>1.4450000000000001</v>
      </c>
      <c r="K33" s="80">
        <v>1</v>
      </c>
      <c r="L33" s="72">
        <f t="shared" ref="L33" si="64">H33*I33*J33*K33</f>
        <v>163842702.08500001</v>
      </c>
      <c r="M33" s="78">
        <f t="shared" ref="M33" si="65">ROUND(50/E33,2)</f>
        <v>1.67</v>
      </c>
      <c r="N33" s="72">
        <f t="shared" ref="N33" si="66">L33*M33</f>
        <v>273617312.48194999</v>
      </c>
      <c r="O33" s="73"/>
      <c r="P33" s="74">
        <f t="shared" ref="P33" si="67">O33*L33</f>
        <v>0</v>
      </c>
      <c r="Q33" s="74">
        <f t="shared" ref="Q33" si="68">N33-P33</f>
        <v>273617312.48194999</v>
      </c>
      <c r="R33" s="115"/>
    </row>
    <row r="34" spans="1:18">
      <c r="A34" s="129"/>
      <c r="B34" s="130"/>
      <c r="C34" s="131"/>
      <c r="D34" s="77"/>
      <c r="E34" s="78"/>
      <c r="F34" s="79"/>
      <c r="G34" s="67"/>
      <c r="H34" s="68"/>
      <c r="I34" s="69"/>
      <c r="J34" s="70"/>
      <c r="K34" s="80"/>
      <c r="L34" s="72"/>
      <c r="M34" s="78"/>
      <c r="N34" s="72"/>
      <c r="O34" s="73"/>
      <c r="P34" s="74"/>
      <c r="Q34" s="74"/>
      <c r="R34" s="116"/>
    </row>
    <row r="35" spans="1:18" ht="13.5" customHeight="1">
      <c r="A35" s="129"/>
      <c r="B35" s="133" t="s">
        <v>67</v>
      </c>
      <c r="C35" s="134" t="s">
        <v>68</v>
      </c>
      <c r="D35" s="77" t="s">
        <v>33</v>
      </c>
      <c r="E35" s="78">
        <v>25</v>
      </c>
      <c r="F35" s="79">
        <v>1</v>
      </c>
      <c r="G35" s="67" t="s">
        <v>66</v>
      </c>
      <c r="H35" s="68">
        <v>4</v>
      </c>
      <c r="I35" s="69">
        <v>33010605</v>
      </c>
      <c r="J35" s="70">
        <v>1.4450000000000001</v>
      </c>
      <c r="K35" s="80">
        <v>1</v>
      </c>
      <c r="L35" s="74">
        <f t="shared" ref="L35" si="69">H35*I35*J35*K35</f>
        <v>190801296.90000001</v>
      </c>
      <c r="M35" s="78">
        <f t="shared" ref="M35" si="70">ROUND(50/E35,2)</f>
        <v>2</v>
      </c>
      <c r="N35" s="74">
        <f t="shared" ref="N35" si="71">L35*M35</f>
        <v>381602593.80000001</v>
      </c>
      <c r="O35" s="81"/>
      <c r="P35" s="74">
        <f t="shared" ref="P35" si="72">O35*L35</f>
        <v>0</v>
      </c>
      <c r="Q35" s="74">
        <f t="shared" ref="Q35" si="73">N35-P35</f>
        <v>381602593.80000001</v>
      </c>
      <c r="R35" s="62"/>
    </row>
    <row r="36" spans="1:18">
      <c r="A36" s="129"/>
      <c r="B36" s="135"/>
      <c r="C36" s="134"/>
      <c r="D36" s="77"/>
      <c r="E36" s="78"/>
      <c r="F36" s="79"/>
      <c r="G36" s="67"/>
      <c r="H36" s="68"/>
      <c r="I36" s="69"/>
      <c r="J36" s="70"/>
      <c r="K36" s="80"/>
      <c r="L36" s="74"/>
      <c r="M36" s="78"/>
      <c r="N36" s="74"/>
      <c r="O36" s="81"/>
      <c r="P36" s="74"/>
      <c r="Q36" s="74"/>
      <c r="R36" s="75"/>
    </row>
    <row r="37" spans="1:18">
      <c r="A37" s="129"/>
      <c r="B37" s="135"/>
      <c r="C37" s="134" t="s">
        <v>69</v>
      </c>
      <c r="D37" s="77" t="s">
        <v>33</v>
      </c>
      <c r="E37" s="78">
        <v>20</v>
      </c>
      <c r="F37" s="79">
        <v>1</v>
      </c>
      <c r="G37" s="67" t="s">
        <v>66</v>
      </c>
      <c r="H37" s="68">
        <v>1</v>
      </c>
      <c r="I37" s="69">
        <v>1952858</v>
      </c>
      <c r="J37" s="70">
        <v>1.4450000000000001</v>
      </c>
      <c r="K37" s="80">
        <v>1</v>
      </c>
      <c r="L37" s="74">
        <f t="shared" ref="L37" si="74">H37*I37*J37*K37</f>
        <v>2821879.81</v>
      </c>
      <c r="M37" s="78">
        <f t="shared" ref="M37" si="75">ROUND(50/E37,2)</f>
        <v>2.5</v>
      </c>
      <c r="N37" s="74">
        <f t="shared" ref="N37" si="76">L37*M37</f>
        <v>7054699.5250000004</v>
      </c>
      <c r="O37" s="81"/>
      <c r="P37" s="74">
        <f t="shared" ref="P37" si="77">O37*L37</f>
        <v>0</v>
      </c>
      <c r="Q37" s="74">
        <f t="shared" ref="Q37" si="78">N37-P37</f>
        <v>7054699.5250000004</v>
      </c>
      <c r="R37" s="62" t="s">
        <v>70</v>
      </c>
    </row>
    <row r="38" spans="1:18">
      <c r="A38" s="129"/>
      <c r="B38" s="135"/>
      <c r="C38" s="134"/>
      <c r="D38" s="77"/>
      <c r="E38" s="78"/>
      <c r="F38" s="79"/>
      <c r="G38" s="67"/>
      <c r="H38" s="68"/>
      <c r="I38" s="69"/>
      <c r="J38" s="70"/>
      <c r="K38" s="80"/>
      <c r="L38" s="74"/>
      <c r="M38" s="78"/>
      <c r="N38" s="74"/>
      <c r="O38" s="81"/>
      <c r="P38" s="74"/>
      <c r="Q38" s="74"/>
      <c r="R38" s="75"/>
    </row>
    <row r="39" spans="1:18">
      <c r="A39" s="129"/>
      <c r="B39" s="135"/>
      <c r="C39" s="134"/>
      <c r="D39" s="77" t="s">
        <v>33</v>
      </c>
      <c r="E39" s="78">
        <v>20</v>
      </c>
      <c r="F39" s="79">
        <v>1</v>
      </c>
      <c r="G39" s="67" t="s">
        <v>71</v>
      </c>
      <c r="H39" s="68">
        <v>1</v>
      </c>
      <c r="I39" s="69">
        <v>2841772</v>
      </c>
      <c r="J39" s="70">
        <v>1.4450000000000001</v>
      </c>
      <c r="K39" s="80">
        <v>1</v>
      </c>
      <c r="L39" s="74">
        <f t="shared" ref="L39" si="79">H39*I39*J39*K39</f>
        <v>4106360.54</v>
      </c>
      <c r="M39" s="78">
        <f t="shared" ref="M39" si="80">ROUND(50/E39,2)</f>
        <v>2.5</v>
      </c>
      <c r="N39" s="74">
        <f t="shared" ref="N39" si="81">L39*M39</f>
        <v>10265901.35</v>
      </c>
      <c r="O39" s="81"/>
      <c r="P39" s="74">
        <f t="shared" ref="P39" si="82">O39*L39</f>
        <v>0</v>
      </c>
      <c r="Q39" s="74">
        <f t="shared" ref="Q39" si="83">N39-P39</f>
        <v>10265901.35</v>
      </c>
      <c r="R39" s="62" t="s">
        <v>72</v>
      </c>
    </row>
    <row r="40" spans="1:18">
      <c r="A40" s="129"/>
      <c r="B40" s="135"/>
      <c r="C40" s="134"/>
      <c r="D40" s="77"/>
      <c r="E40" s="78"/>
      <c r="F40" s="79"/>
      <c r="G40" s="67"/>
      <c r="H40" s="68"/>
      <c r="I40" s="69"/>
      <c r="J40" s="70"/>
      <c r="K40" s="80"/>
      <c r="L40" s="74"/>
      <c r="M40" s="78"/>
      <c r="N40" s="74"/>
      <c r="O40" s="81"/>
      <c r="P40" s="74"/>
      <c r="Q40" s="74"/>
      <c r="R40" s="75" t="s">
        <v>73</v>
      </c>
    </row>
    <row r="41" spans="1:18">
      <c r="A41" s="129"/>
      <c r="B41" s="135"/>
      <c r="C41" s="134"/>
      <c r="D41" s="77" t="s">
        <v>33</v>
      </c>
      <c r="E41" s="78">
        <v>20</v>
      </c>
      <c r="F41" s="79">
        <v>1</v>
      </c>
      <c r="G41" s="67" t="s">
        <v>66</v>
      </c>
      <c r="H41" s="68">
        <v>1</v>
      </c>
      <c r="I41" s="69">
        <v>485097</v>
      </c>
      <c r="J41" s="70">
        <v>1.4450000000000001</v>
      </c>
      <c r="K41" s="80">
        <v>1</v>
      </c>
      <c r="L41" s="74">
        <f t="shared" ref="L41" si="84">H41*I41*J41*K41</f>
        <v>700965.16500000004</v>
      </c>
      <c r="M41" s="78">
        <f t="shared" ref="M41" si="85">ROUND(50/E41,2)</f>
        <v>2.5</v>
      </c>
      <c r="N41" s="74">
        <f t="shared" ref="N41" si="86">L41*M41</f>
        <v>1752412.9125000001</v>
      </c>
      <c r="O41" s="81"/>
      <c r="P41" s="74">
        <f t="shared" ref="P41" si="87">O41*L41</f>
        <v>0</v>
      </c>
      <c r="Q41" s="74">
        <f t="shared" ref="Q41" si="88">N41-P41</f>
        <v>1752412.9125000001</v>
      </c>
      <c r="R41" s="62" t="s">
        <v>74</v>
      </c>
    </row>
    <row r="42" spans="1:18">
      <c r="A42" s="129"/>
      <c r="B42" s="135"/>
      <c r="C42" s="134"/>
      <c r="D42" s="77"/>
      <c r="E42" s="78"/>
      <c r="F42" s="79"/>
      <c r="G42" s="67"/>
      <c r="H42" s="68"/>
      <c r="I42" s="69"/>
      <c r="J42" s="70"/>
      <c r="K42" s="80"/>
      <c r="L42" s="74"/>
      <c r="M42" s="78"/>
      <c r="N42" s="74"/>
      <c r="O42" s="81"/>
      <c r="P42" s="74"/>
      <c r="Q42" s="74"/>
      <c r="R42" s="75" t="s">
        <v>75</v>
      </c>
    </row>
    <row r="43" spans="1:18">
      <c r="A43" s="129"/>
      <c r="B43" s="135"/>
      <c r="C43" s="134"/>
      <c r="D43" s="77" t="s">
        <v>33</v>
      </c>
      <c r="E43" s="78">
        <v>20</v>
      </c>
      <c r="F43" s="79">
        <v>1</v>
      </c>
      <c r="G43" s="67" t="s">
        <v>66</v>
      </c>
      <c r="H43" s="68">
        <v>1</v>
      </c>
      <c r="I43" s="69">
        <v>8289162</v>
      </c>
      <c r="J43" s="70">
        <v>1.4450000000000001</v>
      </c>
      <c r="K43" s="80">
        <v>1</v>
      </c>
      <c r="L43" s="74">
        <f t="shared" ref="L43" si="89">H43*I43*J43*K43</f>
        <v>11977839.09</v>
      </c>
      <c r="M43" s="78">
        <f t="shared" ref="M43" si="90">ROUND(50/E43,2)</f>
        <v>2.5</v>
      </c>
      <c r="N43" s="74">
        <f t="shared" ref="N43" si="91">L43*M43</f>
        <v>29944597.725000001</v>
      </c>
      <c r="O43" s="81"/>
      <c r="P43" s="74">
        <f t="shared" ref="P43" si="92">O43*L43</f>
        <v>0</v>
      </c>
      <c r="Q43" s="74">
        <f t="shared" ref="Q43" si="93">N43-P43</f>
        <v>29944597.725000001</v>
      </c>
      <c r="R43" s="62" t="s">
        <v>76</v>
      </c>
    </row>
    <row r="44" spans="1:18">
      <c r="A44" s="129"/>
      <c r="B44" s="135"/>
      <c r="C44" s="134"/>
      <c r="D44" s="77"/>
      <c r="E44" s="78"/>
      <c r="F44" s="79"/>
      <c r="G44" s="67"/>
      <c r="H44" s="68"/>
      <c r="I44" s="69"/>
      <c r="J44" s="70"/>
      <c r="K44" s="80"/>
      <c r="L44" s="74"/>
      <c r="M44" s="78"/>
      <c r="N44" s="74"/>
      <c r="O44" s="81"/>
      <c r="P44" s="74"/>
      <c r="Q44" s="74"/>
      <c r="R44" s="75" t="s">
        <v>77</v>
      </c>
    </row>
    <row r="45" spans="1:18">
      <c r="A45" s="129"/>
      <c r="B45" s="135"/>
      <c r="C45" s="136" t="s">
        <v>78</v>
      </c>
      <c r="D45" s="77" t="s">
        <v>33</v>
      </c>
      <c r="E45" s="78">
        <v>20</v>
      </c>
      <c r="F45" s="79">
        <v>1</v>
      </c>
      <c r="G45" s="67" t="s">
        <v>79</v>
      </c>
      <c r="H45" s="68">
        <v>5</v>
      </c>
      <c r="I45" s="69">
        <v>2367832</v>
      </c>
      <c r="J45" s="70">
        <v>1.4450000000000001</v>
      </c>
      <c r="K45" s="80">
        <v>1</v>
      </c>
      <c r="L45" s="74">
        <f t="shared" ref="L45" si="94">H45*I45*J45*K45</f>
        <v>17107586.199999999</v>
      </c>
      <c r="M45" s="78">
        <f t="shared" ref="M45" si="95">ROUND(50/E45,2)</f>
        <v>2.5</v>
      </c>
      <c r="N45" s="74">
        <f t="shared" ref="N45" si="96">L45*M45</f>
        <v>42768965.5</v>
      </c>
      <c r="O45" s="81"/>
      <c r="P45" s="74">
        <f t="shared" ref="P45" si="97">O45*L45</f>
        <v>0</v>
      </c>
      <c r="Q45" s="74">
        <f t="shared" ref="Q45" si="98">N45-P45</f>
        <v>42768965.5</v>
      </c>
      <c r="R45" s="62"/>
    </row>
    <row r="46" spans="1:18">
      <c r="A46" s="129"/>
      <c r="B46" s="135"/>
      <c r="C46" s="137"/>
      <c r="D46" s="77"/>
      <c r="E46" s="78"/>
      <c r="F46" s="79"/>
      <c r="G46" s="67"/>
      <c r="H46" s="68"/>
      <c r="I46" s="69"/>
      <c r="J46" s="70"/>
      <c r="K46" s="80"/>
      <c r="L46" s="74"/>
      <c r="M46" s="78"/>
      <c r="N46" s="74"/>
      <c r="O46" s="81"/>
      <c r="P46" s="74"/>
      <c r="Q46" s="74"/>
      <c r="R46" s="75" t="s">
        <v>80</v>
      </c>
    </row>
    <row r="47" spans="1:18">
      <c r="A47" s="129"/>
      <c r="B47" s="135"/>
      <c r="C47" s="137"/>
      <c r="D47" s="77" t="s">
        <v>33</v>
      </c>
      <c r="E47" s="78">
        <v>20</v>
      </c>
      <c r="F47" s="79">
        <v>1</v>
      </c>
      <c r="G47" s="67" t="s">
        <v>79</v>
      </c>
      <c r="H47" s="68">
        <v>1</v>
      </c>
      <c r="I47" s="69">
        <v>4318160</v>
      </c>
      <c r="J47" s="70">
        <v>1.4450000000000001</v>
      </c>
      <c r="K47" s="80">
        <v>1</v>
      </c>
      <c r="L47" s="74">
        <f t="shared" ref="L47" si="99">H47*I47*J47*K47</f>
        <v>6239741.2000000002</v>
      </c>
      <c r="M47" s="78">
        <f t="shared" ref="M47" si="100">ROUND(50/E47,2)</f>
        <v>2.5</v>
      </c>
      <c r="N47" s="74">
        <f t="shared" ref="N47" si="101">L47*M47</f>
        <v>15599353</v>
      </c>
      <c r="O47" s="81"/>
      <c r="P47" s="74">
        <f t="shared" ref="P47" si="102">O47*L47</f>
        <v>0</v>
      </c>
      <c r="Q47" s="74">
        <f t="shared" ref="Q47" si="103">N47-P47</f>
        <v>15599353</v>
      </c>
      <c r="R47" s="62"/>
    </row>
    <row r="48" spans="1:18">
      <c r="A48" s="138"/>
      <c r="B48" s="139"/>
      <c r="C48" s="140"/>
      <c r="D48" s="141"/>
      <c r="E48" s="142"/>
      <c r="F48" s="143"/>
      <c r="G48" s="144"/>
      <c r="H48" s="145"/>
      <c r="I48" s="146"/>
      <c r="J48" s="70"/>
      <c r="K48" s="147"/>
      <c r="L48" s="148"/>
      <c r="M48" s="142"/>
      <c r="N48" s="148"/>
      <c r="O48" s="149"/>
      <c r="P48" s="148"/>
      <c r="Q48" s="148"/>
      <c r="R48" s="150" t="s">
        <v>81</v>
      </c>
    </row>
    <row r="49" spans="1:18" ht="13.5" customHeight="1">
      <c r="A49" s="151" t="s">
        <v>62</v>
      </c>
      <c r="B49" s="152" t="s">
        <v>67</v>
      </c>
      <c r="C49" s="153" t="s">
        <v>82</v>
      </c>
      <c r="D49" s="154" t="s">
        <v>33</v>
      </c>
      <c r="E49" s="155">
        <v>20</v>
      </c>
      <c r="F49" s="156">
        <v>1</v>
      </c>
      <c r="G49" s="157" t="s">
        <v>79</v>
      </c>
      <c r="H49" s="158">
        <v>1</v>
      </c>
      <c r="I49" s="159">
        <v>4409490</v>
      </c>
      <c r="J49" s="70">
        <v>1.4450000000000001</v>
      </c>
      <c r="K49" s="160">
        <v>1</v>
      </c>
      <c r="L49" s="161">
        <f t="shared" ref="L49" si="104">H49*I49*J49*K49</f>
        <v>6371713.0499999998</v>
      </c>
      <c r="M49" s="155">
        <f t="shared" ref="M49" si="105">ROUND(50/E49,2)</f>
        <v>2.5</v>
      </c>
      <c r="N49" s="161">
        <f t="shared" ref="N49" si="106">L49*M49</f>
        <v>15929282.625</v>
      </c>
      <c r="O49" s="162"/>
      <c r="P49" s="161">
        <f t="shared" ref="P49" si="107">O49*L49</f>
        <v>0</v>
      </c>
      <c r="Q49" s="161">
        <f t="shared" ref="Q49" si="108">N49-P49</f>
        <v>15929282.625</v>
      </c>
      <c r="R49" s="163"/>
    </row>
    <row r="50" spans="1:18">
      <c r="A50" s="129"/>
      <c r="B50" s="135"/>
      <c r="C50" s="137"/>
      <c r="D50" s="77"/>
      <c r="E50" s="78"/>
      <c r="F50" s="79"/>
      <c r="G50" s="67"/>
      <c r="H50" s="68"/>
      <c r="I50" s="69"/>
      <c r="J50" s="70"/>
      <c r="K50" s="80"/>
      <c r="L50" s="74"/>
      <c r="M50" s="78"/>
      <c r="N50" s="74"/>
      <c r="O50" s="81"/>
      <c r="P50" s="74"/>
      <c r="Q50" s="74"/>
      <c r="R50" s="75" t="s">
        <v>83</v>
      </c>
    </row>
    <row r="51" spans="1:18">
      <c r="A51" s="129"/>
      <c r="B51" s="135"/>
      <c r="C51" s="137"/>
      <c r="D51" s="77" t="s">
        <v>33</v>
      </c>
      <c r="E51" s="78">
        <v>20</v>
      </c>
      <c r="F51" s="79">
        <v>1</v>
      </c>
      <c r="G51" s="67" t="s">
        <v>79</v>
      </c>
      <c r="H51" s="68">
        <v>3</v>
      </c>
      <c r="I51" s="69">
        <v>1578943</v>
      </c>
      <c r="J51" s="70">
        <v>1.4450000000000001</v>
      </c>
      <c r="K51" s="80">
        <v>1</v>
      </c>
      <c r="L51" s="74">
        <f t="shared" ref="L51" si="109">H51*I51*J51*K51</f>
        <v>6844717.9050000003</v>
      </c>
      <c r="M51" s="78">
        <f t="shared" ref="M51" si="110">ROUND(50/E51,2)</f>
        <v>2.5</v>
      </c>
      <c r="N51" s="74">
        <f t="shared" ref="N51" si="111">L51*M51</f>
        <v>17111794.762499999</v>
      </c>
      <c r="O51" s="81"/>
      <c r="P51" s="74">
        <f t="shared" ref="P51" si="112">O51*L51</f>
        <v>0</v>
      </c>
      <c r="Q51" s="74">
        <f t="shared" ref="Q51" si="113">N51-P51</f>
        <v>17111794.762499999</v>
      </c>
      <c r="R51" s="62"/>
    </row>
    <row r="52" spans="1:18">
      <c r="A52" s="129"/>
      <c r="B52" s="135"/>
      <c r="C52" s="137"/>
      <c r="D52" s="77"/>
      <c r="E52" s="78"/>
      <c r="F52" s="79"/>
      <c r="G52" s="67"/>
      <c r="H52" s="68"/>
      <c r="I52" s="69"/>
      <c r="J52" s="70"/>
      <c r="K52" s="80"/>
      <c r="L52" s="74"/>
      <c r="M52" s="78"/>
      <c r="N52" s="74"/>
      <c r="O52" s="81"/>
      <c r="P52" s="74"/>
      <c r="Q52" s="74"/>
      <c r="R52" s="75" t="s">
        <v>84</v>
      </c>
    </row>
    <row r="53" spans="1:18">
      <c r="A53" s="129"/>
      <c r="B53" s="135"/>
      <c r="C53" s="137"/>
      <c r="D53" s="77" t="s">
        <v>33</v>
      </c>
      <c r="E53" s="78">
        <v>20</v>
      </c>
      <c r="F53" s="79">
        <v>1</v>
      </c>
      <c r="G53" s="67" t="s">
        <v>79</v>
      </c>
      <c r="H53" s="68">
        <v>1</v>
      </c>
      <c r="I53" s="69">
        <v>1154880</v>
      </c>
      <c r="J53" s="70">
        <v>1.4450000000000001</v>
      </c>
      <c r="K53" s="80">
        <v>1</v>
      </c>
      <c r="L53" s="74">
        <f t="shared" ref="L53" si="114">H53*I53*J53*K53</f>
        <v>1668801.6</v>
      </c>
      <c r="M53" s="78">
        <f t="shared" ref="M53" si="115">ROUND(50/E53,2)</f>
        <v>2.5</v>
      </c>
      <c r="N53" s="74">
        <f t="shared" ref="N53" si="116">L53*M53</f>
        <v>4172004</v>
      </c>
      <c r="O53" s="81"/>
      <c r="P53" s="74">
        <f t="shared" ref="P53" si="117">O53*L53</f>
        <v>0</v>
      </c>
      <c r="Q53" s="74">
        <f t="shared" ref="Q53" si="118">N53-P53</f>
        <v>4172004</v>
      </c>
      <c r="R53" s="62"/>
    </row>
    <row r="54" spans="1:18">
      <c r="A54" s="129"/>
      <c r="B54" s="164"/>
      <c r="C54" s="165"/>
      <c r="D54" s="77"/>
      <c r="E54" s="78"/>
      <c r="F54" s="79"/>
      <c r="G54" s="67"/>
      <c r="H54" s="68"/>
      <c r="I54" s="69"/>
      <c r="J54" s="70"/>
      <c r="K54" s="80"/>
      <c r="L54" s="74"/>
      <c r="M54" s="78"/>
      <c r="N54" s="74"/>
      <c r="O54" s="81"/>
      <c r="P54" s="74"/>
      <c r="Q54" s="74"/>
      <c r="R54" s="75" t="s">
        <v>85</v>
      </c>
    </row>
    <row r="55" spans="1:18" ht="13.5" customHeight="1">
      <c r="A55" s="129"/>
      <c r="B55" s="130" t="s">
        <v>86</v>
      </c>
      <c r="C55" s="134" t="s">
        <v>87</v>
      </c>
      <c r="D55" s="77" t="s">
        <v>33</v>
      </c>
      <c r="E55" s="78">
        <v>20</v>
      </c>
      <c r="F55" s="79">
        <v>1</v>
      </c>
      <c r="G55" s="67" t="s">
        <v>88</v>
      </c>
      <c r="H55" s="68">
        <v>4371</v>
      </c>
      <c r="I55" s="69">
        <v>12639</v>
      </c>
      <c r="J55" s="70">
        <v>1.4450000000000001</v>
      </c>
      <c r="K55" s="80">
        <v>1</v>
      </c>
      <c r="L55" s="74">
        <f t="shared" ref="L55" si="119">H55*I55*J55*K55</f>
        <v>79829124.704999998</v>
      </c>
      <c r="M55" s="78">
        <f t="shared" ref="M55" si="120">ROUND(50/E55,2)</f>
        <v>2.5</v>
      </c>
      <c r="N55" s="74">
        <f t="shared" ref="N55" si="121">L55*M55</f>
        <v>199572811.76249999</v>
      </c>
      <c r="O55" s="81"/>
      <c r="P55" s="74">
        <f t="shared" ref="P55" si="122">O55*L55</f>
        <v>0</v>
      </c>
      <c r="Q55" s="74">
        <f t="shared" ref="Q55" si="123">N55-P55</f>
        <v>199572811.76249999</v>
      </c>
      <c r="R55" s="62" t="s">
        <v>89</v>
      </c>
    </row>
    <row r="56" spans="1:18">
      <c r="A56" s="129"/>
      <c r="B56" s="130"/>
      <c r="C56" s="134"/>
      <c r="D56" s="77"/>
      <c r="E56" s="78"/>
      <c r="F56" s="79"/>
      <c r="G56" s="67"/>
      <c r="H56" s="68"/>
      <c r="I56" s="69"/>
      <c r="J56" s="70"/>
      <c r="K56" s="80"/>
      <c r="L56" s="74"/>
      <c r="M56" s="78"/>
      <c r="N56" s="74"/>
      <c r="O56" s="81"/>
      <c r="P56" s="74"/>
      <c r="Q56" s="74"/>
      <c r="R56" s="75" t="s">
        <v>90</v>
      </c>
    </row>
    <row r="57" spans="1:18">
      <c r="A57" s="129"/>
      <c r="B57" s="130"/>
      <c r="C57" s="134"/>
      <c r="D57" s="77" t="s">
        <v>33</v>
      </c>
      <c r="E57" s="78">
        <v>20</v>
      </c>
      <c r="F57" s="79">
        <v>1</v>
      </c>
      <c r="G57" s="67" t="s">
        <v>88</v>
      </c>
      <c r="H57" s="68">
        <v>2061</v>
      </c>
      <c r="I57" s="69">
        <v>12639</v>
      </c>
      <c r="J57" s="70">
        <v>1.4450000000000001</v>
      </c>
      <c r="K57" s="80">
        <v>1</v>
      </c>
      <c r="L57" s="74">
        <f t="shared" ref="L57" si="124">H57*I57*J57*K57</f>
        <v>37640774.655000001</v>
      </c>
      <c r="M57" s="78">
        <f t="shared" ref="M57" si="125">ROUND(50/E57,2)</f>
        <v>2.5</v>
      </c>
      <c r="N57" s="74">
        <f t="shared" ref="N57" si="126">L57*M57</f>
        <v>94101936.637500003</v>
      </c>
      <c r="O57" s="81"/>
      <c r="P57" s="74">
        <f t="shared" ref="P57" si="127">O57*L57</f>
        <v>0</v>
      </c>
      <c r="Q57" s="74">
        <f t="shared" ref="Q57" si="128">N57-P57</f>
        <v>94101936.637500003</v>
      </c>
      <c r="R57" s="62" t="s">
        <v>91</v>
      </c>
    </row>
    <row r="58" spans="1:18">
      <c r="A58" s="129"/>
      <c r="B58" s="130"/>
      <c r="C58" s="134"/>
      <c r="D58" s="77"/>
      <c r="E58" s="78"/>
      <c r="F58" s="79"/>
      <c r="G58" s="67"/>
      <c r="H58" s="68"/>
      <c r="I58" s="69"/>
      <c r="J58" s="70"/>
      <c r="K58" s="80"/>
      <c r="L58" s="74"/>
      <c r="M58" s="78"/>
      <c r="N58" s="74"/>
      <c r="O58" s="81"/>
      <c r="P58" s="74"/>
      <c r="Q58" s="74"/>
      <c r="R58" s="75" t="s">
        <v>90</v>
      </c>
    </row>
    <row r="59" spans="1:18">
      <c r="A59" s="129"/>
      <c r="B59" s="130"/>
      <c r="C59" s="134"/>
      <c r="D59" s="77" t="s">
        <v>33</v>
      </c>
      <c r="E59" s="78">
        <v>20</v>
      </c>
      <c r="F59" s="79">
        <v>1</v>
      </c>
      <c r="G59" s="67" t="s">
        <v>88</v>
      </c>
      <c r="H59" s="68">
        <v>624</v>
      </c>
      <c r="I59" s="69">
        <v>27639</v>
      </c>
      <c r="J59" s="70">
        <v>1.4450000000000001</v>
      </c>
      <c r="K59" s="80">
        <v>1</v>
      </c>
      <c r="L59" s="74">
        <f t="shared" ref="L59" si="129">H59*I59*J59*K59</f>
        <v>24921533.52</v>
      </c>
      <c r="M59" s="78">
        <f t="shared" ref="M59" si="130">ROUND(50/E59,2)</f>
        <v>2.5</v>
      </c>
      <c r="N59" s="74">
        <f t="shared" ref="N59" si="131">L59*M59</f>
        <v>62303833.799999997</v>
      </c>
      <c r="O59" s="81"/>
      <c r="P59" s="74">
        <f t="shared" ref="P59" si="132">O59*L59</f>
        <v>0</v>
      </c>
      <c r="Q59" s="74">
        <f t="shared" ref="Q59" si="133">N59-P59</f>
        <v>62303833.799999997</v>
      </c>
      <c r="R59" s="62" t="s">
        <v>92</v>
      </c>
    </row>
    <row r="60" spans="1:18">
      <c r="A60" s="129"/>
      <c r="B60" s="130"/>
      <c r="C60" s="134"/>
      <c r="D60" s="77"/>
      <c r="E60" s="78"/>
      <c r="F60" s="79"/>
      <c r="G60" s="67"/>
      <c r="H60" s="68"/>
      <c r="I60" s="69"/>
      <c r="J60" s="70"/>
      <c r="K60" s="80"/>
      <c r="L60" s="74"/>
      <c r="M60" s="78"/>
      <c r="N60" s="74"/>
      <c r="O60" s="81"/>
      <c r="P60" s="74"/>
      <c r="Q60" s="74"/>
      <c r="R60" s="75"/>
    </row>
    <row r="61" spans="1:18">
      <c r="A61" s="129"/>
      <c r="B61" s="130"/>
      <c r="C61" s="134" t="s">
        <v>93</v>
      </c>
      <c r="D61" s="77" t="s">
        <v>33</v>
      </c>
      <c r="E61" s="78">
        <v>20</v>
      </c>
      <c r="F61" s="79">
        <v>1</v>
      </c>
      <c r="G61" s="67" t="s">
        <v>88</v>
      </c>
      <c r="H61" s="68">
        <v>1</v>
      </c>
      <c r="I61" s="69">
        <v>25429923</v>
      </c>
      <c r="J61" s="70">
        <v>1.4450000000000001</v>
      </c>
      <c r="K61" s="80">
        <v>1</v>
      </c>
      <c r="L61" s="74">
        <f t="shared" ref="L61" si="134">H61*I61*J61*K61</f>
        <v>36746238.734999999</v>
      </c>
      <c r="M61" s="78">
        <f t="shared" ref="M61" si="135">ROUND(50/E61,2)</f>
        <v>2.5</v>
      </c>
      <c r="N61" s="74">
        <f t="shared" ref="N61" si="136">L61*M61</f>
        <v>91865596.837500006</v>
      </c>
      <c r="O61" s="81"/>
      <c r="P61" s="74">
        <f t="shared" ref="P61" si="137">O61*L61</f>
        <v>0</v>
      </c>
      <c r="Q61" s="74">
        <f t="shared" ref="Q61" si="138">N61-P61</f>
        <v>91865596.837500006</v>
      </c>
      <c r="R61" s="62" t="s">
        <v>94</v>
      </c>
    </row>
    <row r="62" spans="1:18">
      <c r="A62" s="129"/>
      <c r="B62" s="130"/>
      <c r="C62" s="134"/>
      <c r="D62" s="77"/>
      <c r="E62" s="78"/>
      <c r="F62" s="79"/>
      <c r="G62" s="67"/>
      <c r="H62" s="68"/>
      <c r="I62" s="69"/>
      <c r="J62" s="70"/>
      <c r="K62" s="80"/>
      <c r="L62" s="74"/>
      <c r="M62" s="78"/>
      <c r="N62" s="74"/>
      <c r="O62" s="81"/>
      <c r="P62" s="74"/>
      <c r="Q62" s="74"/>
      <c r="R62" s="75"/>
    </row>
    <row r="63" spans="1:18" ht="13.5" customHeight="1">
      <c r="A63" s="129"/>
      <c r="B63" s="130" t="s">
        <v>95</v>
      </c>
      <c r="C63" s="134" t="s">
        <v>96</v>
      </c>
      <c r="D63" s="77" t="s">
        <v>33</v>
      </c>
      <c r="E63" s="78">
        <v>20</v>
      </c>
      <c r="F63" s="79">
        <v>1</v>
      </c>
      <c r="G63" s="67" t="s">
        <v>66</v>
      </c>
      <c r="H63" s="68">
        <v>1</v>
      </c>
      <c r="I63" s="69">
        <v>4467785</v>
      </c>
      <c r="J63" s="70">
        <v>1.4450000000000001</v>
      </c>
      <c r="K63" s="80">
        <v>1</v>
      </c>
      <c r="L63" s="74">
        <f t="shared" ref="L63" si="139">H63*I63*J63*K63</f>
        <v>6455949.3250000002</v>
      </c>
      <c r="M63" s="78">
        <f t="shared" ref="M63" si="140">ROUND(50/E63,2)</f>
        <v>2.5</v>
      </c>
      <c r="N63" s="74">
        <f t="shared" ref="N63" si="141">L63*M63</f>
        <v>16139873.3125</v>
      </c>
      <c r="O63" s="81"/>
      <c r="P63" s="74">
        <f t="shared" ref="P63" si="142">O63*L63</f>
        <v>0</v>
      </c>
      <c r="Q63" s="74">
        <f t="shared" ref="Q63" si="143">N63-P63</f>
        <v>16139873.3125</v>
      </c>
      <c r="R63" s="62" t="s">
        <v>97</v>
      </c>
    </row>
    <row r="64" spans="1:18">
      <c r="A64" s="129"/>
      <c r="B64" s="130"/>
      <c r="C64" s="134"/>
      <c r="D64" s="77"/>
      <c r="E64" s="78"/>
      <c r="F64" s="79"/>
      <c r="G64" s="67"/>
      <c r="H64" s="68"/>
      <c r="I64" s="69"/>
      <c r="J64" s="70"/>
      <c r="K64" s="80"/>
      <c r="L64" s="74"/>
      <c r="M64" s="78"/>
      <c r="N64" s="74"/>
      <c r="O64" s="81"/>
      <c r="P64" s="74"/>
      <c r="Q64" s="74"/>
      <c r="R64" s="75"/>
    </row>
    <row r="65" spans="1:20">
      <c r="A65" s="129"/>
      <c r="B65" s="130"/>
      <c r="C65" s="134"/>
      <c r="D65" s="77" t="s">
        <v>33</v>
      </c>
      <c r="E65" s="78">
        <v>20</v>
      </c>
      <c r="F65" s="79">
        <v>1</v>
      </c>
      <c r="G65" s="67" t="s">
        <v>66</v>
      </c>
      <c r="H65" s="68">
        <v>1</v>
      </c>
      <c r="I65" s="69">
        <v>10582282</v>
      </c>
      <c r="J65" s="70">
        <v>1.4450000000000001</v>
      </c>
      <c r="K65" s="80">
        <v>1</v>
      </c>
      <c r="L65" s="74">
        <f t="shared" ref="L65" si="144">H65*I65*J65*K65</f>
        <v>15291397.49</v>
      </c>
      <c r="M65" s="78">
        <f t="shared" ref="M65" si="145">ROUND(50/E65,2)</f>
        <v>2.5</v>
      </c>
      <c r="N65" s="74">
        <f t="shared" ref="N65" si="146">L65*M65</f>
        <v>38228493.725000001</v>
      </c>
      <c r="O65" s="81"/>
      <c r="P65" s="74">
        <f t="shared" ref="P65" si="147">O65*L65</f>
        <v>0</v>
      </c>
      <c r="Q65" s="74">
        <f t="shared" ref="Q65" si="148">N65-P65</f>
        <v>38228493.725000001</v>
      </c>
      <c r="R65" s="62" t="s">
        <v>98</v>
      </c>
    </row>
    <row r="66" spans="1:20">
      <c r="A66" s="129"/>
      <c r="B66" s="130"/>
      <c r="C66" s="134"/>
      <c r="D66" s="77"/>
      <c r="E66" s="78"/>
      <c r="F66" s="79"/>
      <c r="G66" s="67"/>
      <c r="H66" s="68"/>
      <c r="I66" s="69"/>
      <c r="J66" s="70"/>
      <c r="K66" s="80"/>
      <c r="L66" s="74"/>
      <c r="M66" s="78"/>
      <c r="N66" s="74"/>
      <c r="O66" s="81"/>
      <c r="P66" s="74"/>
      <c r="Q66" s="74"/>
      <c r="R66" s="75"/>
    </row>
    <row r="67" spans="1:20">
      <c r="A67" s="129"/>
      <c r="B67" s="130"/>
      <c r="C67" s="134"/>
      <c r="D67" s="77" t="s">
        <v>33</v>
      </c>
      <c r="E67" s="78">
        <v>20</v>
      </c>
      <c r="F67" s="79">
        <v>1</v>
      </c>
      <c r="G67" s="67" t="s">
        <v>66</v>
      </c>
      <c r="H67" s="68">
        <v>2</v>
      </c>
      <c r="I67" s="69">
        <v>13487282</v>
      </c>
      <c r="J67" s="70">
        <v>1.4450000000000001</v>
      </c>
      <c r="K67" s="80">
        <v>1</v>
      </c>
      <c r="L67" s="74">
        <f t="shared" ref="L67" si="149">H67*I67*J67*K67</f>
        <v>38978244.980000004</v>
      </c>
      <c r="M67" s="78">
        <f t="shared" ref="M67" si="150">ROUND(50/E67,2)</f>
        <v>2.5</v>
      </c>
      <c r="N67" s="74">
        <f t="shared" ref="N67" si="151">L67*M67</f>
        <v>97445612.450000018</v>
      </c>
      <c r="O67" s="81"/>
      <c r="P67" s="74">
        <f t="shared" ref="P67" si="152">O67*L67</f>
        <v>0</v>
      </c>
      <c r="Q67" s="74">
        <f t="shared" ref="Q67" si="153">N67-P67</f>
        <v>97445612.450000018</v>
      </c>
      <c r="R67" s="62" t="s">
        <v>99</v>
      </c>
    </row>
    <row r="68" spans="1:20">
      <c r="A68" s="129"/>
      <c r="B68" s="130"/>
      <c r="C68" s="134"/>
      <c r="D68" s="77"/>
      <c r="E68" s="78"/>
      <c r="F68" s="79"/>
      <c r="G68" s="67"/>
      <c r="H68" s="68"/>
      <c r="I68" s="69"/>
      <c r="J68" s="70"/>
      <c r="K68" s="80"/>
      <c r="L68" s="74"/>
      <c r="M68" s="78"/>
      <c r="N68" s="74"/>
      <c r="O68" s="81"/>
      <c r="P68" s="74"/>
      <c r="Q68" s="74"/>
      <c r="R68" s="75"/>
    </row>
    <row r="69" spans="1:20">
      <c r="A69" s="129"/>
      <c r="B69" s="130"/>
      <c r="C69" s="136" t="s">
        <v>100</v>
      </c>
      <c r="D69" s="77" t="s">
        <v>33</v>
      </c>
      <c r="E69" s="78">
        <v>25</v>
      </c>
      <c r="F69" s="79">
        <v>1</v>
      </c>
      <c r="G69" s="67" t="s">
        <v>101</v>
      </c>
      <c r="H69" s="68">
        <v>14</v>
      </c>
      <c r="I69" s="69">
        <v>1015299</v>
      </c>
      <c r="J69" s="70">
        <v>1.4450000000000001</v>
      </c>
      <c r="K69" s="80">
        <v>1</v>
      </c>
      <c r="L69" s="74">
        <f t="shared" ref="L69" si="154">H69*I69*J69*K69</f>
        <v>20539498.77</v>
      </c>
      <c r="M69" s="78">
        <f t="shared" ref="M69" si="155">ROUND(50/E69,2)</f>
        <v>2</v>
      </c>
      <c r="N69" s="74">
        <f t="shared" ref="N69" si="156">L69*M69</f>
        <v>41078997.539999999</v>
      </c>
      <c r="O69" s="81"/>
      <c r="P69" s="74">
        <f t="shared" ref="P69" si="157">O69*L69</f>
        <v>0</v>
      </c>
      <c r="Q69" s="74">
        <f t="shared" ref="Q69" si="158">N69-P69</f>
        <v>41078997.539999999</v>
      </c>
      <c r="R69" s="62" t="s">
        <v>102</v>
      </c>
    </row>
    <row r="70" spans="1:20">
      <c r="A70" s="129"/>
      <c r="B70" s="130"/>
      <c r="C70" s="137"/>
      <c r="D70" s="77"/>
      <c r="E70" s="78"/>
      <c r="F70" s="79"/>
      <c r="G70" s="67"/>
      <c r="H70" s="68"/>
      <c r="I70" s="69"/>
      <c r="J70" s="70"/>
      <c r="K70" s="80"/>
      <c r="L70" s="74"/>
      <c r="M70" s="78"/>
      <c r="N70" s="74"/>
      <c r="O70" s="81"/>
      <c r="P70" s="74"/>
      <c r="Q70" s="74"/>
      <c r="R70" s="75" t="s">
        <v>103</v>
      </c>
    </row>
    <row r="71" spans="1:20">
      <c r="A71" s="129"/>
      <c r="B71" s="130"/>
      <c r="C71" s="137"/>
      <c r="D71" s="77" t="s">
        <v>33</v>
      </c>
      <c r="E71" s="78">
        <v>25</v>
      </c>
      <c r="F71" s="79">
        <v>1</v>
      </c>
      <c r="G71" s="67" t="s">
        <v>88</v>
      </c>
      <c r="H71" s="68">
        <v>15038</v>
      </c>
      <c r="I71" s="69">
        <v>11704</v>
      </c>
      <c r="J71" s="70">
        <v>1.4450000000000001</v>
      </c>
      <c r="K71" s="80">
        <v>1</v>
      </c>
      <c r="L71" s="74">
        <f t="shared" ref="L71" si="159">H71*I71*J71*K71</f>
        <v>254326866.64000002</v>
      </c>
      <c r="M71" s="78">
        <f t="shared" ref="M71" si="160">ROUND(50/E71,2)</f>
        <v>2</v>
      </c>
      <c r="N71" s="74">
        <f t="shared" ref="N71" si="161">L71*M71</f>
        <v>508653733.28000003</v>
      </c>
      <c r="O71" s="81"/>
      <c r="P71" s="74">
        <f t="shared" ref="P71" si="162">O71*L71</f>
        <v>0</v>
      </c>
      <c r="Q71" s="74">
        <f t="shared" ref="Q71" si="163">N71-P71</f>
        <v>508653733.28000003</v>
      </c>
      <c r="R71" s="62" t="s">
        <v>104</v>
      </c>
    </row>
    <row r="72" spans="1:20">
      <c r="A72" s="129"/>
      <c r="B72" s="130"/>
      <c r="C72" s="137"/>
      <c r="D72" s="77"/>
      <c r="E72" s="78"/>
      <c r="F72" s="79"/>
      <c r="G72" s="67"/>
      <c r="H72" s="68"/>
      <c r="I72" s="69"/>
      <c r="J72" s="70"/>
      <c r="K72" s="80"/>
      <c r="L72" s="74"/>
      <c r="M72" s="78"/>
      <c r="N72" s="74"/>
      <c r="O72" s="81"/>
      <c r="P72" s="74"/>
      <c r="Q72" s="74"/>
      <c r="R72" s="75" t="s">
        <v>105</v>
      </c>
    </row>
    <row r="73" spans="1:20">
      <c r="A73" s="129"/>
      <c r="B73" s="130"/>
      <c r="C73" s="137"/>
      <c r="D73" s="77" t="s">
        <v>33</v>
      </c>
      <c r="E73" s="78">
        <v>25</v>
      </c>
      <c r="F73" s="79">
        <v>1</v>
      </c>
      <c r="G73" s="67" t="s">
        <v>88</v>
      </c>
      <c r="H73" s="68">
        <v>1029</v>
      </c>
      <c r="I73" s="69">
        <v>11765</v>
      </c>
      <c r="J73" s="70">
        <v>1.4450000000000001</v>
      </c>
      <c r="K73" s="80">
        <v>1</v>
      </c>
      <c r="L73" s="74">
        <f t="shared" ref="L73" si="164">H73*I73*J73*K73</f>
        <v>17493437.324999999</v>
      </c>
      <c r="M73" s="78">
        <f t="shared" ref="M73" si="165">ROUND(50/E73,2)</f>
        <v>2</v>
      </c>
      <c r="N73" s="74">
        <f t="shared" ref="N73" si="166">L73*M73</f>
        <v>34986874.649999999</v>
      </c>
      <c r="O73" s="81"/>
      <c r="P73" s="74">
        <f t="shared" ref="P73" si="167">O73*L73</f>
        <v>0</v>
      </c>
      <c r="Q73" s="74">
        <f t="shared" ref="Q73" si="168">N73-P73</f>
        <v>34986874.649999999</v>
      </c>
      <c r="R73" s="62" t="s">
        <v>104</v>
      </c>
    </row>
    <row r="74" spans="1:20">
      <c r="A74" s="129"/>
      <c r="B74" s="130"/>
      <c r="C74" s="137"/>
      <c r="D74" s="77"/>
      <c r="E74" s="78"/>
      <c r="F74" s="79"/>
      <c r="G74" s="67"/>
      <c r="H74" s="68"/>
      <c r="I74" s="69"/>
      <c r="J74" s="70"/>
      <c r="K74" s="80"/>
      <c r="L74" s="74"/>
      <c r="M74" s="78"/>
      <c r="N74" s="74"/>
      <c r="O74" s="81"/>
      <c r="P74" s="74"/>
      <c r="Q74" s="74"/>
      <c r="R74" s="75" t="s">
        <v>106</v>
      </c>
    </row>
    <row r="75" spans="1:20">
      <c r="A75" s="129"/>
      <c r="B75" s="130"/>
      <c r="C75" s="137"/>
      <c r="D75" s="77" t="s">
        <v>33</v>
      </c>
      <c r="E75" s="78">
        <v>25</v>
      </c>
      <c r="F75" s="79">
        <v>1</v>
      </c>
      <c r="G75" s="67" t="s">
        <v>88</v>
      </c>
      <c r="H75" s="68">
        <v>93</v>
      </c>
      <c r="I75" s="69">
        <v>37765</v>
      </c>
      <c r="J75" s="70">
        <v>1.4450000000000001</v>
      </c>
      <c r="K75" s="80">
        <v>1</v>
      </c>
      <c r="L75" s="74">
        <f t="shared" ref="L75" si="169">H75*I75*J75*K75</f>
        <v>5075049.5250000004</v>
      </c>
      <c r="M75" s="78">
        <f t="shared" ref="M75" si="170">ROUND(50/E75,2)</f>
        <v>2</v>
      </c>
      <c r="N75" s="74">
        <f t="shared" ref="N75" si="171">L75*M75</f>
        <v>10150099.050000001</v>
      </c>
      <c r="O75" s="81"/>
      <c r="P75" s="74">
        <f t="shared" ref="P75" si="172">O75*L75</f>
        <v>0</v>
      </c>
      <c r="Q75" s="74">
        <f t="shared" ref="Q75" si="173">N75-P75</f>
        <v>10150099.050000001</v>
      </c>
      <c r="R75" s="62" t="s">
        <v>107</v>
      </c>
    </row>
    <row r="76" spans="1:20">
      <c r="A76" s="129"/>
      <c r="B76" s="130"/>
      <c r="C76" s="165"/>
      <c r="D76" s="77"/>
      <c r="E76" s="78"/>
      <c r="F76" s="79"/>
      <c r="G76" s="67"/>
      <c r="H76" s="68"/>
      <c r="I76" s="69"/>
      <c r="J76" s="70"/>
      <c r="K76" s="80"/>
      <c r="L76" s="74"/>
      <c r="M76" s="78"/>
      <c r="N76" s="74"/>
      <c r="O76" s="81"/>
      <c r="P76" s="74"/>
      <c r="Q76" s="74"/>
      <c r="R76" s="75" t="s">
        <v>108</v>
      </c>
    </row>
    <row r="77" spans="1:20">
      <c r="A77" s="129"/>
      <c r="B77" s="130"/>
      <c r="C77" s="134" t="s">
        <v>109</v>
      </c>
      <c r="D77" s="77" t="s">
        <v>33</v>
      </c>
      <c r="E77" s="78">
        <v>25</v>
      </c>
      <c r="F77" s="79">
        <v>1</v>
      </c>
      <c r="G77" s="67" t="s">
        <v>110</v>
      </c>
      <c r="H77" s="68">
        <v>3192</v>
      </c>
      <c r="I77" s="69">
        <v>51582</v>
      </c>
      <c r="J77" s="70">
        <v>1.4450000000000001</v>
      </c>
      <c r="K77" s="80">
        <v>1</v>
      </c>
      <c r="L77" s="74">
        <f t="shared" ref="L77" si="174">H77*I77*J77*K77</f>
        <v>237918880.08000001</v>
      </c>
      <c r="M77" s="78">
        <f t="shared" ref="M77" si="175">ROUND(50/E77,2)</f>
        <v>2</v>
      </c>
      <c r="N77" s="74">
        <f t="shared" ref="N77" si="176">L77*M77</f>
        <v>475837760.16000003</v>
      </c>
      <c r="O77" s="81"/>
      <c r="P77" s="74">
        <f t="shared" ref="P77" si="177">O77*L77</f>
        <v>0</v>
      </c>
      <c r="Q77" s="74">
        <f t="shared" ref="Q77" si="178">N77-P77</f>
        <v>475837760.16000003</v>
      </c>
      <c r="R77" s="62" t="s">
        <v>111</v>
      </c>
    </row>
    <row r="78" spans="1:20">
      <c r="A78" s="129"/>
      <c r="B78" s="130"/>
      <c r="C78" s="134"/>
      <c r="D78" s="77"/>
      <c r="E78" s="78"/>
      <c r="F78" s="79"/>
      <c r="G78" s="67"/>
      <c r="H78" s="68"/>
      <c r="I78" s="69"/>
      <c r="J78" s="70"/>
      <c r="K78" s="80"/>
      <c r="L78" s="74"/>
      <c r="M78" s="78"/>
      <c r="N78" s="74"/>
      <c r="O78" s="81"/>
      <c r="P78" s="74"/>
      <c r="Q78" s="74"/>
      <c r="R78" s="75" t="s">
        <v>103</v>
      </c>
      <c r="T78" s="100"/>
    </row>
    <row r="79" spans="1:20" ht="13.5" customHeight="1">
      <c r="A79" s="129"/>
      <c r="B79" s="133" t="s">
        <v>112</v>
      </c>
      <c r="C79" s="134" t="s">
        <v>113</v>
      </c>
      <c r="D79" s="77" t="s">
        <v>33</v>
      </c>
      <c r="E79" s="78">
        <v>15</v>
      </c>
      <c r="F79" s="79">
        <v>1</v>
      </c>
      <c r="G79" s="67" t="s">
        <v>114</v>
      </c>
      <c r="H79" s="68">
        <v>6</v>
      </c>
      <c r="I79" s="69">
        <v>1350000</v>
      </c>
      <c r="J79" s="70">
        <v>1.4450000000000001</v>
      </c>
      <c r="K79" s="80">
        <v>1</v>
      </c>
      <c r="L79" s="74">
        <f t="shared" ref="L79" si="179">H79*I79*J79*K79</f>
        <v>11704500</v>
      </c>
      <c r="M79" s="78">
        <f t="shared" ref="M79" si="180">ROUND(50/E79,2)</f>
        <v>3.33</v>
      </c>
      <c r="N79" s="74">
        <f t="shared" ref="N79" si="181">L79*M79</f>
        <v>38975985</v>
      </c>
      <c r="O79" s="81"/>
      <c r="P79" s="74">
        <f t="shared" ref="P79" si="182">O79*L79</f>
        <v>0</v>
      </c>
      <c r="Q79" s="74">
        <f t="shared" ref="Q79" si="183">N79-P79</f>
        <v>38975985</v>
      </c>
      <c r="R79" s="62" t="s">
        <v>115</v>
      </c>
    </row>
    <row r="80" spans="1:20">
      <c r="A80" s="129"/>
      <c r="B80" s="135"/>
      <c r="C80" s="134"/>
      <c r="D80" s="77"/>
      <c r="E80" s="78"/>
      <c r="F80" s="79"/>
      <c r="G80" s="67"/>
      <c r="H80" s="68"/>
      <c r="I80" s="69"/>
      <c r="J80" s="70"/>
      <c r="K80" s="80"/>
      <c r="L80" s="74"/>
      <c r="M80" s="78"/>
      <c r="N80" s="74"/>
      <c r="O80" s="81"/>
      <c r="P80" s="74"/>
      <c r="Q80" s="74"/>
      <c r="R80" s="75" t="s">
        <v>116</v>
      </c>
    </row>
    <row r="81" spans="1:18">
      <c r="A81" s="129"/>
      <c r="B81" s="135"/>
      <c r="C81" s="134"/>
      <c r="D81" s="77" t="s">
        <v>33</v>
      </c>
      <c r="E81" s="78">
        <v>15</v>
      </c>
      <c r="F81" s="79">
        <v>1</v>
      </c>
      <c r="G81" s="67" t="s">
        <v>114</v>
      </c>
      <c r="H81" s="68">
        <v>2</v>
      </c>
      <c r="I81" s="69">
        <v>1500000</v>
      </c>
      <c r="J81" s="70">
        <v>1.4450000000000001</v>
      </c>
      <c r="K81" s="80">
        <v>1</v>
      </c>
      <c r="L81" s="74">
        <f t="shared" ref="L81" si="184">H81*I81*J81*K81</f>
        <v>4335000</v>
      </c>
      <c r="M81" s="78">
        <f t="shared" ref="M81" si="185">ROUND(50/E81,2)</f>
        <v>3.33</v>
      </c>
      <c r="N81" s="74">
        <f t="shared" ref="N81" si="186">L81*M81</f>
        <v>14435550</v>
      </c>
      <c r="O81" s="81"/>
      <c r="P81" s="74">
        <f t="shared" ref="P81" si="187">O81*L81</f>
        <v>0</v>
      </c>
      <c r="Q81" s="74">
        <f t="shared" ref="Q81" si="188">N81-P81</f>
        <v>14435550</v>
      </c>
      <c r="R81" s="62" t="s">
        <v>115</v>
      </c>
    </row>
    <row r="82" spans="1:18">
      <c r="A82" s="129"/>
      <c r="B82" s="135"/>
      <c r="C82" s="134"/>
      <c r="D82" s="77"/>
      <c r="E82" s="78"/>
      <c r="F82" s="79"/>
      <c r="G82" s="67"/>
      <c r="H82" s="68"/>
      <c r="I82" s="69"/>
      <c r="J82" s="70"/>
      <c r="K82" s="80"/>
      <c r="L82" s="74"/>
      <c r="M82" s="78"/>
      <c r="N82" s="74"/>
      <c r="O82" s="81"/>
      <c r="P82" s="74"/>
      <c r="Q82" s="74"/>
      <c r="R82" s="75" t="s">
        <v>117</v>
      </c>
    </row>
    <row r="83" spans="1:18">
      <c r="A83" s="129"/>
      <c r="B83" s="135"/>
      <c r="C83" s="134"/>
      <c r="D83" s="77" t="s">
        <v>33</v>
      </c>
      <c r="E83" s="78">
        <v>15</v>
      </c>
      <c r="F83" s="79">
        <v>1</v>
      </c>
      <c r="G83" s="67" t="s">
        <v>114</v>
      </c>
      <c r="H83" s="68">
        <v>12</v>
      </c>
      <c r="I83" s="69">
        <v>2025000</v>
      </c>
      <c r="J83" s="70">
        <v>1.4450000000000001</v>
      </c>
      <c r="K83" s="80">
        <v>1</v>
      </c>
      <c r="L83" s="74">
        <f t="shared" ref="L83" si="189">H83*I83*J83*K83</f>
        <v>35113500</v>
      </c>
      <c r="M83" s="78">
        <f t="shared" ref="M83" si="190">ROUND(50/E83,2)</f>
        <v>3.33</v>
      </c>
      <c r="N83" s="74">
        <f t="shared" ref="N83" si="191">L83*M83</f>
        <v>116927955</v>
      </c>
      <c r="O83" s="81"/>
      <c r="P83" s="74">
        <f t="shared" ref="P83" si="192">O83*L83</f>
        <v>0</v>
      </c>
      <c r="Q83" s="74">
        <f t="shared" ref="Q83" si="193">N83-P83</f>
        <v>116927955</v>
      </c>
      <c r="R83" s="62" t="s">
        <v>115</v>
      </c>
    </row>
    <row r="84" spans="1:18">
      <c r="A84" s="129"/>
      <c r="B84" s="135"/>
      <c r="C84" s="134"/>
      <c r="D84" s="77"/>
      <c r="E84" s="78"/>
      <c r="F84" s="79"/>
      <c r="G84" s="67"/>
      <c r="H84" s="68"/>
      <c r="I84" s="69"/>
      <c r="J84" s="70"/>
      <c r="K84" s="80"/>
      <c r="L84" s="74"/>
      <c r="M84" s="78"/>
      <c r="N84" s="74"/>
      <c r="O84" s="81"/>
      <c r="P84" s="74"/>
      <c r="Q84" s="74"/>
      <c r="R84" s="75" t="s">
        <v>118</v>
      </c>
    </row>
    <row r="85" spans="1:18" ht="13.5" customHeight="1">
      <c r="A85" s="129"/>
      <c r="B85" s="135"/>
      <c r="C85" s="166" t="s">
        <v>119</v>
      </c>
      <c r="D85" s="77" t="s">
        <v>33</v>
      </c>
      <c r="E85" s="78">
        <v>5</v>
      </c>
      <c r="F85" s="79">
        <v>1</v>
      </c>
      <c r="G85" s="67" t="s">
        <v>110</v>
      </c>
      <c r="H85" s="68">
        <v>9918</v>
      </c>
      <c r="I85" s="69">
        <v>3600</v>
      </c>
      <c r="J85" s="70">
        <v>1.4450000000000001</v>
      </c>
      <c r="K85" s="80">
        <v>1</v>
      </c>
      <c r="L85" s="74">
        <f t="shared" ref="L85" si="194">H85*I85*J85*K85</f>
        <v>51593436</v>
      </c>
      <c r="M85" s="78">
        <f t="shared" ref="M85" si="195">ROUND(50/E85,2)</f>
        <v>10</v>
      </c>
      <c r="N85" s="74">
        <f t="shared" ref="N85" si="196">L85*M85</f>
        <v>515934360</v>
      </c>
      <c r="O85" s="81"/>
      <c r="P85" s="74">
        <f t="shared" ref="P85" si="197">O85*L85</f>
        <v>0</v>
      </c>
      <c r="Q85" s="74">
        <f t="shared" ref="Q85" si="198">N85-P85</f>
        <v>515934360</v>
      </c>
      <c r="R85" s="62"/>
    </row>
    <row r="86" spans="1:18">
      <c r="A86" s="129"/>
      <c r="B86" s="135"/>
      <c r="C86" s="167"/>
      <c r="D86" s="77"/>
      <c r="E86" s="78"/>
      <c r="F86" s="79"/>
      <c r="G86" s="67"/>
      <c r="H86" s="68"/>
      <c r="I86" s="69"/>
      <c r="J86" s="70"/>
      <c r="K86" s="80"/>
      <c r="L86" s="74"/>
      <c r="M86" s="78"/>
      <c r="N86" s="74"/>
      <c r="O86" s="81"/>
      <c r="P86" s="74"/>
      <c r="Q86" s="74"/>
      <c r="R86" s="75"/>
    </row>
    <row r="87" spans="1:18">
      <c r="A87" s="129"/>
      <c r="B87" s="135"/>
      <c r="C87" s="167"/>
      <c r="D87" s="77" t="s">
        <v>33</v>
      </c>
      <c r="E87" s="78">
        <v>5</v>
      </c>
      <c r="F87" s="79">
        <v>1</v>
      </c>
      <c r="G87" s="67" t="s">
        <v>120</v>
      </c>
      <c r="H87" s="68">
        <v>20</v>
      </c>
      <c r="I87" s="69">
        <v>845350</v>
      </c>
      <c r="J87" s="70">
        <v>1.4450000000000001</v>
      </c>
      <c r="K87" s="80">
        <v>1</v>
      </c>
      <c r="L87" s="74">
        <f t="shared" ref="L87" si="199">H87*I87*J87*K87</f>
        <v>24430615</v>
      </c>
      <c r="M87" s="78">
        <f t="shared" ref="M87" si="200">ROUND(50/E87,2)</f>
        <v>10</v>
      </c>
      <c r="N87" s="74">
        <f t="shared" ref="N87" si="201">L87*M87</f>
        <v>244306150</v>
      </c>
      <c r="O87" s="81"/>
      <c r="P87" s="74">
        <f t="shared" ref="P87" si="202">O87*L87</f>
        <v>0</v>
      </c>
      <c r="Q87" s="74">
        <f t="shared" ref="Q87" si="203">N87-P87</f>
        <v>244306150</v>
      </c>
      <c r="R87" s="62"/>
    </row>
    <row r="88" spans="1:18">
      <c r="A88" s="129"/>
      <c r="B88" s="135"/>
      <c r="C88" s="168"/>
      <c r="D88" s="77"/>
      <c r="E88" s="78"/>
      <c r="F88" s="79"/>
      <c r="G88" s="67"/>
      <c r="H88" s="68"/>
      <c r="I88" s="69"/>
      <c r="J88" s="70"/>
      <c r="K88" s="80"/>
      <c r="L88" s="74"/>
      <c r="M88" s="78"/>
      <c r="N88" s="74"/>
      <c r="O88" s="81"/>
      <c r="P88" s="74"/>
      <c r="Q88" s="74"/>
      <c r="R88" s="75"/>
    </row>
    <row r="89" spans="1:18">
      <c r="A89" s="129"/>
      <c r="B89" s="135"/>
      <c r="C89" s="169" t="s">
        <v>121</v>
      </c>
      <c r="D89" s="170" t="s">
        <v>33</v>
      </c>
      <c r="E89" s="171">
        <v>15</v>
      </c>
      <c r="F89" s="172">
        <v>1</v>
      </c>
      <c r="G89" s="67" t="s">
        <v>114</v>
      </c>
      <c r="H89" s="68">
        <v>20</v>
      </c>
      <c r="I89" s="69">
        <v>2147850</v>
      </c>
      <c r="J89" s="70">
        <v>1.4450000000000001</v>
      </c>
      <c r="K89" s="173">
        <v>1</v>
      </c>
      <c r="L89" s="74">
        <f t="shared" ref="L89" si="204">H89*I89*J89*K89</f>
        <v>62072865</v>
      </c>
      <c r="M89" s="171">
        <f t="shared" ref="M89" si="205">ROUND(50/E89,2)</f>
        <v>3.33</v>
      </c>
      <c r="N89" s="74">
        <f t="shared" ref="N89" si="206">L89*M89</f>
        <v>206702640.45000002</v>
      </c>
      <c r="O89" s="81"/>
      <c r="P89" s="74">
        <f t="shared" ref="P89" si="207">O89*L89</f>
        <v>0</v>
      </c>
      <c r="Q89" s="74">
        <f t="shared" ref="Q89" si="208">N89-P89</f>
        <v>206702640.45000002</v>
      </c>
      <c r="R89" s="62"/>
    </row>
    <row r="90" spans="1:18">
      <c r="A90" s="129"/>
      <c r="B90" s="135"/>
      <c r="C90" s="169"/>
      <c r="D90" s="170"/>
      <c r="E90" s="171"/>
      <c r="F90" s="172"/>
      <c r="G90" s="67"/>
      <c r="H90" s="68"/>
      <c r="I90" s="69"/>
      <c r="J90" s="70"/>
      <c r="K90" s="173"/>
      <c r="L90" s="74"/>
      <c r="M90" s="171"/>
      <c r="N90" s="74"/>
      <c r="O90" s="81"/>
      <c r="P90" s="74"/>
      <c r="Q90" s="74"/>
      <c r="R90" s="75"/>
    </row>
    <row r="91" spans="1:18">
      <c r="A91" s="129"/>
      <c r="B91" s="135"/>
      <c r="C91" s="169" t="s">
        <v>122</v>
      </c>
      <c r="D91" s="170" t="s">
        <v>33</v>
      </c>
      <c r="E91" s="171">
        <v>15</v>
      </c>
      <c r="F91" s="172">
        <v>1</v>
      </c>
      <c r="G91" s="67" t="s">
        <v>114</v>
      </c>
      <c r="H91" s="68">
        <v>20</v>
      </c>
      <c r="I91" s="69">
        <v>420500</v>
      </c>
      <c r="J91" s="70">
        <v>1.4450000000000001</v>
      </c>
      <c r="K91" s="173">
        <v>1</v>
      </c>
      <c r="L91" s="74">
        <f t="shared" ref="L91" si="209">H91*I91*J91*K91</f>
        <v>12152450</v>
      </c>
      <c r="M91" s="171">
        <f t="shared" ref="M91" si="210">ROUND(50/E91,2)</f>
        <v>3.33</v>
      </c>
      <c r="N91" s="74">
        <f t="shared" ref="N91" si="211">L91*M91</f>
        <v>40467658.5</v>
      </c>
      <c r="O91" s="81"/>
      <c r="P91" s="74">
        <f t="shared" ref="P91" si="212">O91*L91</f>
        <v>0</v>
      </c>
      <c r="Q91" s="74">
        <f t="shared" ref="Q91" si="213">N91-P91</f>
        <v>40467658.5</v>
      </c>
      <c r="R91" s="62"/>
    </row>
    <row r="92" spans="1:18">
      <c r="A92" s="138"/>
      <c r="B92" s="139"/>
      <c r="C92" s="174"/>
      <c r="D92" s="175"/>
      <c r="E92" s="176"/>
      <c r="F92" s="177"/>
      <c r="G92" s="144"/>
      <c r="H92" s="145"/>
      <c r="I92" s="146"/>
      <c r="J92" s="70"/>
      <c r="K92" s="178"/>
      <c r="L92" s="148"/>
      <c r="M92" s="176"/>
      <c r="N92" s="148"/>
      <c r="O92" s="149"/>
      <c r="P92" s="148"/>
      <c r="Q92" s="148"/>
      <c r="R92" s="150"/>
    </row>
    <row r="93" spans="1:18" ht="13.5" customHeight="1">
      <c r="A93" s="151" t="s">
        <v>62</v>
      </c>
      <c r="B93" s="179" t="s">
        <v>123</v>
      </c>
      <c r="C93" s="180" t="s">
        <v>124</v>
      </c>
      <c r="D93" s="181" t="s">
        <v>33</v>
      </c>
      <c r="E93" s="182">
        <v>15</v>
      </c>
      <c r="F93" s="183">
        <v>1</v>
      </c>
      <c r="G93" s="157" t="s">
        <v>114</v>
      </c>
      <c r="H93" s="158">
        <v>20</v>
      </c>
      <c r="I93" s="159">
        <v>1325700</v>
      </c>
      <c r="J93" s="70">
        <v>1.4450000000000001</v>
      </c>
      <c r="K93" s="184">
        <v>1</v>
      </c>
      <c r="L93" s="161">
        <f t="shared" ref="L93" si="214">H93*I93*J93*K93</f>
        <v>38312730</v>
      </c>
      <c r="M93" s="182">
        <f t="shared" ref="M93" si="215">ROUND(50/E93,2)</f>
        <v>3.33</v>
      </c>
      <c r="N93" s="161">
        <f t="shared" ref="N93" si="216">L93*M93</f>
        <v>127581390.90000001</v>
      </c>
      <c r="O93" s="162"/>
      <c r="P93" s="161">
        <f t="shared" ref="P93" si="217">O93*L93</f>
        <v>0</v>
      </c>
      <c r="Q93" s="161">
        <f t="shared" ref="Q93" si="218">N93-P93</f>
        <v>127581390.90000001</v>
      </c>
      <c r="R93" s="163"/>
    </row>
    <row r="94" spans="1:18">
      <c r="A94" s="129"/>
      <c r="B94" s="185"/>
      <c r="C94" s="169"/>
      <c r="D94" s="170"/>
      <c r="E94" s="171"/>
      <c r="F94" s="172"/>
      <c r="G94" s="67"/>
      <c r="H94" s="68"/>
      <c r="I94" s="69"/>
      <c r="J94" s="70"/>
      <c r="K94" s="173"/>
      <c r="L94" s="74"/>
      <c r="M94" s="171"/>
      <c r="N94" s="74"/>
      <c r="O94" s="81"/>
      <c r="P94" s="74"/>
      <c r="Q94" s="74"/>
      <c r="R94" s="75"/>
    </row>
    <row r="95" spans="1:18" ht="13.5" customHeight="1">
      <c r="A95" s="129"/>
      <c r="B95" s="186" t="s">
        <v>125</v>
      </c>
      <c r="C95" s="169" t="s">
        <v>126</v>
      </c>
      <c r="D95" s="170" t="s">
        <v>33</v>
      </c>
      <c r="E95" s="171">
        <v>25</v>
      </c>
      <c r="F95" s="172">
        <v>1</v>
      </c>
      <c r="G95" s="67" t="s">
        <v>79</v>
      </c>
      <c r="H95" s="68">
        <v>18</v>
      </c>
      <c r="I95" s="69">
        <v>337493</v>
      </c>
      <c r="J95" s="70">
        <v>1.4450000000000001</v>
      </c>
      <c r="K95" s="173">
        <v>1</v>
      </c>
      <c r="L95" s="74">
        <f t="shared" ref="L95" si="219">H95*I95*J95*K95</f>
        <v>8778192.9299999997</v>
      </c>
      <c r="M95" s="171">
        <f t="shared" ref="M95" si="220">ROUND(50/E95,2)</f>
        <v>2</v>
      </c>
      <c r="N95" s="74">
        <f t="shared" ref="N95" si="221">L95*M95</f>
        <v>17556385.859999999</v>
      </c>
      <c r="O95" s="81"/>
      <c r="P95" s="74">
        <f t="shared" ref="P95" si="222">O95*L95</f>
        <v>0</v>
      </c>
      <c r="Q95" s="74">
        <f t="shared" ref="Q95" si="223">N95-P95</f>
        <v>17556385.859999999</v>
      </c>
      <c r="R95" s="62"/>
    </row>
    <row r="96" spans="1:18">
      <c r="A96" s="129"/>
      <c r="B96" s="186"/>
      <c r="C96" s="169"/>
      <c r="D96" s="170"/>
      <c r="E96" s="171"/>
      <c r="F96" s="172"/>
      <c r="G96" s="67"/>
      <c r="H96" s="68"/>
      <c r="I96" s="69"/>
      <c r="J96" s="70"/>
      <c r="K96" s="173"/>
      <c r="L96" s="74"/>
      <c r="M96" s="171"/>
      <c r="N96" s="74"/>
      <c r="O96" s="81"/>
      <c r="P96" s="74"/>
      <c r="Q96" s="74"/>
      <c r="R96" s="75"/>
    </row>
    <row r="97" spans="1:18">
      <c r="A97" s="129"/>
      <c r="B97" s="186"/>
      <c r="C97" s="169" t="s">
        <v>127</v>
      </c>
      <c r="D97" s="170" t="s">
        <v>33</v>
      </c>
      <c r="E97" s="171">
        <v>25</v>
      </c>
      <c r="F97" s="172">
        <v>1</v>
      </c>
      <c r="G97" s="67" t="s">
        <v>128</v>
      </c>
      <c r="H97" s="68">
        <v>89</v>
      </c>
      <c r="I97" s="69">
        <v>4028272</v>
      </c>
      <c r="J97" s="70">
        <v>1.4450000000000001</v>
      </c>
      <c r="K97" s="173">
        <v>1</v>
      </c>
      <c r="L97" s="74">
        <f t="shared" ref="L97" si="224">H97*I97*J97*K97</f>
        <v>518055920.56</v>
      </c>
      <c r="M97" s="171">
        <f t="shared" ref="M97" si="225">ROUND(50/E97,2)</f>
        <v>2</v>
      </c>
      <c r="N97" s="74">
        <f t="shared" ref="N97" si="226">L97*M97</f>
        <v>1036111841.12</v>
      </c>
      <c r="O97" s="81"/>
      <c r="P97" s="74">
        <f t="shared" ref="P97" si="227">O97*L97</f>
        <v>0</v>
      </c>
      <c r="Q97" s="74">
        <f t="shared" ref="Q97" si="228">N97-P97</f>
        <v>1036111841.12</v>
      </c>
      <c r="R97" s="62"/>
    </row>
    <row r="98" spans="1:18">
      <c r="A98" s="129"/>
      <c r="B98" s="186"/>
      <c r="C98" s="169"/>
      <c r="D98" s="170"/>
      <c r="E98" s="171"/>
      <c r="F98" s="172"/>
      <c r="G98" s="67"/>
      <c r="H98" s="68"/>
      <c r="I98" s="69"/>
      <c r="J98" s="70"/>
      <c r="K98" s="173"/>
      <c r="L98" s="74"/>
      <c r="M98" s="171"/>
      <c r="N98" s="74"/>
      <c r="O98" s="81"/>
      <c r="P98" s="74"/>
      <c r="Q98" s="74"/>
      <c r="R98" s="75"/>
    </row>
    <row r="99" spans="1:18" ht="13.5" customHeight="1">
      <c r="A99" s="129"/>
      <c r="B99" s="130" t="s">
        <v>129</v>
      </c>
      <c r="C99" s="170" t="s">
        <v>130</v>
      </c>
      <c r="D99" s="170" t="s">
        <v>33</v>
      </c>
      <c r="E99" s="171">
        <v>15</v>
      </c>
      <c r="F99" s="172">
        <v>1</v>
      </c>
      <c r="G99" s="67" t="s">
        <v>88</v>
      </c>
      <c r="H99" s="68">
        <v>3</v>
      </c>
      <c r="I99" s="69">
        <v>1069381</v>
      </c>
      <c r="J99" s="70">
        <v>1.4450000000000001</v>
      </c>
      <c r="K99" s="173">
        <v>1</v>
      </c>
      <c r="L99" s="74">
        <f t="shared" ref="L99" si="229">H99*I99*J99*K99</f>
        <v>4635766.6349999998</v>
      </c>
      <c r="M99" s="171">
        <f t="shared" ref="M99" si="230">ROUND(50/E99,2)</f>
        <v>3.33</v>
      </c>
      <c r="N99" s="74">
        <f t="shared" ref="N99" si="231">L99*M99</f>
        <v>15437102.894549999</v>
      </c>
      <c r="O99" s="81"/>
      <c r="P99" s="74">
        <f t="shared" ref="P99" si="232">O99*L99</f>
        <v>0</v>
      </c>
      <c r="Q99" s="74">
        <f t="shared" ref="Q99" si="233">N99-P99</f>
        <v>15437102.894549999</v>
      </c>
      <c r="R99" s="62" t="s">
        <v>131</v>
      </c>
    </row>
    <row r="100" spans="1:18">
      <c r="A100" s="129"/>
      <c r="B100" s="130"/>
      <c r="C100" s="170"/>
      <c r="D100" s="170"/>
      <c r="E100" s="171"/>
      <c r="F100" s="172"/>
      <c r="G100" s="67"/>
      <c r="H100" s="68"/>
      <c r="I100" s="69"/>
      <c r="J100" s="70"/>
      <c r="K100" s="173"/>
      <c r="L100" s="74"/>
      <c r="M100" s="171"/>
      <c r="N100" s="74"/>
      <c r="O100" s="81"/>
      <c r="P100" s="74"/>
      <c r="Q100" s="74"/>
      <c r="R100" s="75"/>
    </row>
    <row r="101" spans="1:18">
      <c r="A101" s="129"/>
      <c r="B101" s="130"/>
      <c r="C101" s="170"/>
      <c r="D101" s="170" t="s">
        <v>33</v>
      </c>
      <c r="E101" s="171">
        <v>15</v>
      </c>
      <c r="F101" s="172">
        <v>1</v>
      </c>
      <c r="G101" s="67" t="s">
        <v>79</v>
      </c>
      <c r="H101" s="68">
        <v>1</v>
      </c>
      <c r="I101" s="69">
        <v>6955146</v>
      </c>
      <c r="J101" s="70">
        <v>1.4450000000000001</v>
      </c>
      <c r="K101" s="173">
        <v>1</v>
      </c>
      <c r="L101" s="74">
        <f t="shared" ref="L101" si="234">H101*I101*J101*K101</f>
        <v>10050185.970000001</v>
      </c>
      <c r="M101" s="171">
        <f t="shared" ref="M101" si="235">ROUND(50/E101,2)</f>
        <v>3.33</v>
      </c>
      <c r="N101" s="74">
        <f t="shared" ref="N101" si="236">L101*M101</f>
        <v>33467119.280100003</v>
      </c>
      <c r="O101" s="81"/>
      <c r="P101" s="74">
        <f t="shared" ref="P101" si="237">O101*L101</f>
        <v>0</v>
      </c>
      <c r="Q101" s="74">
        <f t="shared" ref="Q101" si="238">N101-P101</f>
        <v>33467119.280100003</v>
      </c>
      <c r="R101" s="62" t="s">
        <v>132</v>
      </c>
    </row>
    <row r="102" spans="1:18">
      <c r="A102" s="129"/>
      <c r="B102" s="130"/>
      <c r="C102" s="170"/>
      <c r="D102" s="170"/>
      <c r="E102" s="171"/>
      <c r="F102" s="172"/>
      <c r="G102" s="67"/>
      <c r="H102" s="68"/>
      <c r="I102" s="69"/>
      <c r="J102" s="70"/>
      <c r="K102" s="173"/>
      <c r="L102" s="74"/>
      <c r="M102" s="171"/>
      <c r="N102" s="74"/>
      <c r="O102" s="81"/>
      <c r="P102" s="74"/>
      <c r="Q102" s="74"/>
      <c r="R102" s="75" t="s">
        <v>133</v>
      </c>
    </row>
    <row r="103" spans="1:18">
      <c r="A103" s="129"/>
      <c r="B103" s="130"/>
      <c r="C103" s="170"/>
      <c r="D103" s="170" t="s">
        <v>33</v>
      </c>
      <c r="E103" s="171">
        <v>15</v>
      </c>
      <c r="F103" s="172">
        <v>1</v>
      </c>
      <c r="G103" s="67" t="s">
        <v>88</v>
      </c>
      <c r="H103" s="68">
        <v>1</v>
      </c>
      <c r="I103" s="69">
        <v>226684</v>
      </c>
      <c r="J103" s="70">
        <v>1.4450000000000001</v>
      </c>
      <c r="K103" s="173">
        <v>1</v>
      </c>
      <c r="L103" s="74">
        <f t="shared" ref="L103" si="239">H103*I103*J103*K103</f>
        <v>327558.38</v>
      </c>
      <c r="M103" s="171">
        <f t="shared" ref="M103" si="240">ROUND(50/E103,2)</f>
        <v>3.33</v>
      </c>
      <c r="N103" s="74">
        <f t="shared" ref="N103" si="241">L103*M103</f>
        <v>1090769.4054</v>
      </c>
      <c r="O103" s="81"/>
      <c r="P103" s="74">
        <f t="shared" ref="P103" si="242">O103*L103</f>
        <v>0</v>
      </c>
      <c r="Q103" s="74">
        <f t="shared" ref="Q103" si="243">N103-P103</f>
        <v>1090769.4054</v>
      </c>
      <c r="R103" s="62" t="s">
        <v>134</v>
      </c>
    </row>
    <row r="104" spans="1:18">
      <c r="A104" s="129"/>
      <c r="B104" s="130"/>
      <c r="C104" s="170"/>
      <c r="D104" s="170"/>
      <c r="E104" s="171"/>
      <c r="F104" s="172"/>
      <c r="G104" s="67"/>
      <c r="H104" s="68"/>
      <c r="I104" s="69"/>
      <c r="J104" s="70"/>
      <c r="K104" s="173"/>
      <c r="L104" s="74"/>
      <c r="M104" s="171"/>
      <c r="N104" s="74"/>
      <c r="O104" s="81"/>
      <c r="P104" s="74"/>
      <c r="Q104" s="74"/>
      <c r="R104" s="75" t="s">
        <v>135</v>
      </c>
    </row>
    <row r="105" spans="1:18">
      <c r="A105" s="129"/>
      <c r="B105" s="130"/>
      <c r="C105" s="170"/>
      <c r="D105" s="170" t="s">
        <v>33</v>
      </c>
      <c r="E105" s="171">
        <v>15</v>
      </c>
      <c r="F105" s="172">
        <v>1</v>
      </c>
      <c r="G105" s="67" t="s">
        <v>88</v>
      </c>
      <c r="H105" s="68">
        <v>1</v>
      </c>
      <c r="I105" s="69">
        <v>468690</v>
      </c>
      <c r="J105" s="70">
        <v>1.4450000000000001</v>
      </c>
      <c r="K105" s="173">
        <v>1</v>
      </c>
      <c r="L105" s="74">
        <f t="shared" ref="L105" si="244">H105*I105*J105*K105</f>
        <v>677257.05</v>
      </c>
      <c r="M105" s="171">
        <f t="shared" ref="M105" si="245">ROUND(50/E105,2)</f>
        <v>3.33</v>
      </c>
      <c r="N105" s="74">
        <f t="shared" ref="N105" si="246">L105*M105</f>
        <v>2255265.9765000003</v>
      </c>
      <c r="O105" s="81"/>
      <c r="P105" s="74">
        <f t="shared" ref="P105" si="247">O105*L105</f>
        <v>0</v>
      </c>
      <c r="Q105" s="74">
        <f t="shared" ref="Q105" si="248">N105-P105</f>
        <v>2255265.9765000003</v>
      </c>
      <c r="R105" s="62" t="s">
        <v>136</v>
      </c>
    </row>
    <row r="106" spans="1:18">
      <c r="A106" s="129"/>
      <c r="B106" s="130"/>
      <c r="C106" s="170"/>
      <c r="D106" s="170"/>
      <c r="E106" s="171"/>
      <c r="F106" s="172"/>
      <c r="G106" s="67"/>
      <c r="H106" s="68"/>
      <c r="I106" s="69"/>
      <c r="J106" s="70"/>
      <c r="K106" s="173"/>
      <c r="L106" s="74"/>
      <c r="M106" s="171"/>
      <c r="N106" s="74"/>
      <c r="O106" s="81"/>
      <c r="P106" s="74"/>
      <c r="Q106" s="74"/>
      <c r="R106" s="75" t="s">
        <v>137</v>
      </c>
    </row>
    <row r="107" spans="1:18">
      <c r="A107" s="129"/>
      <c r="B107" s="130"/>
      <c r="C107" s="170"/>
      <c r="D107" s="170" t="s">
        <v>33</v>
      </c>
      <c r="E107" s="171">
        <v>15</v>
      </c>
      <c r="F107" s="172">
        <v>1</v>
      </c>
      <c r="G107" s="67" t="s">
        <v>88</v>
      </c>
      <c r="H107" s="68">
        <v>1</v>
      </c>
      <c r="I107" s="69">
        <v>551684</v>
      </c>
      <c r="J107" s="70">
        <v>1.4450000000000001</v>
      </c>
      <c r="K107" s="173">
        <v>1</v>
      </c>
      <c r="L107" s="74">
        <f t="shared" ref="L107" si="249">H107*I107*J107*K107</f>
        <v>797183.38</v>
      </c>
      <c r="M107" s="171">
        <f t="shared" ref="M107" si="250">ROUND(50/E107,2)</f>
        <v>3.33</v>
      </c>
      <c r="N107" s="74">
        <f t="shared" ref="N107" si="251">L107*M107</f>
        <v>2654620.6554</v>
      </c>
      <c r="O107" s="81"/>
      <c r="P107" s="74">
        <f t="shared" ref="P107" si="252">O107*L107</f>
        <v>0</v>
      </c>
      <c r="Q107" s="74">
        <f t="shared" ref="Q107" si="253">N107-P107</f>
        <v>2654620.6554</v>
      </c>
      <c r="R107" s="62" t="s">
        <v>138</v>
      </c>
    </row>
    <row r="108" spans="1:18">
      <c r="A108" s="129"/>
      <c r="B108" s="130"/>
      <c r="C108" s="170"/>
      <c r="D108" s="170"/>
      <c r="E108" s="171"/>
      <c r="F108" s="172"/>
      <c r="G108" s="67"/>
      <c r="H108" s="68"/>
      <c r="I108" s="69"/>
      <c r="J108" s="70"/>
      <c r="K108" s="173"/>
      <c r="L108" s="74"/>
      <c r="M108" s="171"/>
      <c r="N108" s="74"/>
      <c r="O108" s="81"/>
      <c r="P108" s="74"/>
      <c r="Q108" s="74"/>
      <c r="R108" s="75" t="s">
        <v>139</v>
      </c>
    </row>
    <row r="109" spans="1:18">
      <c r="A109" s="129"/>
      <c r="B109" s="130"/>
      <c r="C109" s="170"/>
      <c r="D109" s="170" t="s">
        <v>33</v>
      </c>
      <c r="E109" s="171">
        <v>15</v>
      </c>
      <c r="F109" s="172">
        <v>1</v>
      </c>
      <c r="G109" s="67" t="s">
        <v>88</v>
      </c>
      <c r="H109" s="68">
        <v>1</v>
      </c>
      <c r="I109" s="69">
        <v>396361</v>
      </c>
      <c r="J109" s="70">
        <v>1.4450000000000001</v>
      </c>
      <c r="K109" s="173">
        <v>1</v>
      </c>
      <c r="L109" s="74">
        <f t="shared" ref="L109" si="254">H109*I109*J109*K109</f>
        <v>572741.64500000002</v>
      </c>
      <c r="M109" s="171">
        <f t="shared" ref="M109" si="255">ROUND(50/E109,2)</f>
        <v>3.33</v>
      </c>
      <c r="N109" s="74">
        <f t="shared" ref="N109" si="256">L109*M109</f>
        <v>1907229.6778500001</v>
      </c>
      <c r="O109" s="81"/>
      <c r="P109" s="74">
        <f t="shared" ref="P109" si="257">O109*L109</f>
        <v>0</v>
      </c>
      <c r="Q109" s="74">
        <f t="shared" ref="Q109" si="258">N109-P109</f>
        <v>1907229.6778500001</v>
      </c>
      <c r="R109" s="62" t="s">
        <v>140</v>
      </c>
    </row>
    <row r="110" spans="1:18">
      <c r="A110" s="129"/>
      <c r="B110" s="130"/>
      <c r="C110" s="170"/>
      <c r="D110" s="170"/>
      <c r="E110" s="171"/>
      <c r="F110" s="172"/>
      <c r="G110" s="67"/>
      <c r="H110" s="68"/>
      <c r="I110" s="69"/>
      <c r="J110" s="70"/>
      <c r="K110" s="173"/>
      <c r="L110" s="74"/>
      <c r="M110" s="171"/>
      <c r="N110" s="74"/>
      <c r="O110" s="81"/>
      <c r="P110" s="74"/>
      <c r="Q110" s="74"/>
      <c r="R110" s="75"/>
    </row>
    <row r="111" spans="1:18">
      <c r="A111" s="129"/>
      <c r="B111" s="130"/>
      <c r="C111" s="170"/>
      <c r="D111" s="170" t="s">
        <v>33</v>
      </c>
      <c r="E111" s="171">
        <v>15</v>
      </c>
      <c r="F111" s="172">
        <v>1</v>
      </c>
      <c r="G111" s="67" t="s">
        <v>88</v>
      </c>
      <c r="H111" s="68">
        <v>1</v>
      </c>
      <c r="I111" s="69">
        <v>411144</v>
      </c>
      <c r="J111" s="70">
        <v>1.4450000000000001</v>
      </c>
      <c r="K111" s="173">
        <v>1</v>
      </c>
      <c r="L111" s="74">
        <f t="shared" ref="L111" si="259">H111*I111*J111*K111</f>
        <v>594103.08000000007</v>
      </c>
      <c r="M111" s="171">
        <f t="shared" ref="M111" si="260">ROUND(50/E111,2)</f>
        <v>3.33</v>
      </c>
      <c r="N111" s="74">
        <f t="shared" ref="N111" si="261">L111*M111</f>
        <v>1978363.2564000003</v>
      </c>
      <c r="O111" s="81"/>
      <c r="P111" s="74">
        <f t="shared" ref="P111" si="262">O111*L111</f>
        <v>0</v>
      </c>
      <c r="Q111" s="74">
        <f t="shared" ref="Q111" si="263">N111-P111</f>
        <v>1978363.2564000003</v>
      </c>
      <c r="R111" s="62" t="s">
        <v>141</v>
      </c>
    </row>
    <row r="112" spans="1:18">
      <c r="A112" s="129"/>
      <c r="B112" s="130"/>
      <c r="C112" s="170"/>
      <c r="D112" s="170"/>
      <c r="E112" s="171"/>
      <c r="F112" s="172"/>
      <c r="G112" s="67"/>
      <c r="H112" s="68"/>
      <c r="I112" s="69"/>
      <c r="J112" s="70"/>
      <c r="K112" s="173"/>
      <c r="L112" s="74"/>
      <c r="M112" s="171"/>
      <c r="N112" s="74"/>
      <c r="O112" s="81"/>
      <c r="P112" s="74"/>
      <c r="Q112" s="74"/>
      <c r="R112" s="75"/>
    </row>
    <row r="113" spans="1:20">
      <c r="A113" s="129"/>
      <c r="B113" s="130"/>
      <c r="C113" s="170"/>
      <c r="D113" s="170" t="s">
        <v>33</v>
      </c>
      <c r="E113" s="171">
        <v>15</v>
      </c>
      <c r="F113" s="172">
        <v>1</v>
      </c>
      <c r="G113" s="67" t="s">
        <v>88</v>
      </c>
      <c r="H113" s="68">
        <v>1</v>
      </c>
      <c r="I113" s="69">
        <v>434276</v>
      </c>
      <c r="J113" s="70">
        <v>1.4450000000000001</v>
      </c>
      <c r="K113" s="173">
        <v>1</v>
      </c>
      <c r="L113" s="74">
        <f t="shared" ref="L113" si="264">H113*I113*J113*K113</f>
        <v>627528.82000000007</v>
      </c>
      <c r="M113" s="171">
        <f t="shared" ref="M113" si="265">ROUND(50/E113,2)</f>
        <v>3.33</v>
      </c>
      <c r="N113" s="74">
        <f t="shared" ref="N113" si="266">L113*M113</f>
        <v>2089670.9706000003</v>
      </c>
      <c r="O113" s="81"/>
      <c r="P113" s="74">
        <f t="shared" ref="P113" si="267">O113*L113</f>
        <v>0</v>
      </c>
      <c r="Q113" s="74">
        <f t="shared" ref="Q113" si="268">N113-P113</f>
        <v>2089670.9706000003</v>
      </c>
      <c r="R113" s="62" t="s">
        <v>142</v>
      </c>
    </row>
    <row r="114" spans="1:20">
      <c r="A114" s="129"/>
      <c r="B114" s="130"/>
      <c r="C114" s="170"/>
      <c r="D114" s="170"/>
      <c r="E114" s="171"/>
      <c r="F114" s="172"/>
      <c r="G114" s="67"/>
      <c r="H114" s="68"/>
      <c r="I114" s="69"/>
      <c r="J114" s="70"/>
      <c r="K114" s="173"/>
      <c r="L114" s="74"/>
      <c r="M114" s="171"/>
      <c r="N114" s="74"/>
      <c r="O114" s="81"/>
      <c r="P114" s="74"/>
      <c r="Q114" s="74"/>
      <c r="R114" s="75" t="s">
        <v>143</v>
      </c>
    </row>
    <row r="115" spans="1:20">
      <c r="A115" s="129"/>
      <c r="B115" s="130"/>
      <c r="C115" s="170"/>
      <c r="D115" s="170" t="s">
        <v>33</v>
      </c>
      <c r="E115" s="171">
        <v>15</v>
      </c>
      <c r="F115" s="172">
        <v>1</v>
      </c>
      <c r="G115" s="67" t="s">
        <v>88</v>
      </c>
      <c r="H115" s="68">
        <v>1</v>
      </c>
      <c r="I115" s="69">
        <v>276876</v>
      </c>
      <c r="J115" s="70">
        <v>1.4450000000000001</v>
      </c>
      <c r="K115" s="173">
        <v>1</v>
      </c>
      <c r="L115" s="74">
        <f t="shared" ref="L115" si="269">H115*I115*J115*K115</f>
        <v>400085.82</v>
      </c>
      <c r="M115" s="171">
        <f t="shared" ref="M115" si="270">ROUND(50/E115,2)</f>
        <v>3.33</v>
      </c>
      <c r="N115" s="74">
        <f t="shared" ref="N115" si="271">L115*M115</f>
        <v>1332285.7805999999</v>
      </c>
      <c r="O115" s="81"/>
      <c r="P115" s="74">
        <f t="shared" ref="P115" si="272">O115*L115</f>
        <v>0</v>
      </c>
      <c r="Q115" s="74">
        <f t="shared" ref="Q115" si="273">N115-P115</f>
        <v>1332285.7805999999</v>
      </c>
      <c r="R115" s="62" t="s">
        <v>144</v>
      </c>
    </row>
    <row r="116" spans="1:20">
      <c r="A116" s="129"/>
      <c r="B116" s="130"/>
      <c r="C116" s="170"/>
      <c r="D116" s="170"/>
      <c r="E116" s="171"/>
      <c r="F116" s="172"/>
      <c r="G116" s="67"/>
      <c r="H116" s="68"/>
      <c r="I116" s="69"/>
      <c r="J116" s="70"/>
      <c r="K116" s="173"/>
      <c r="L116" s="74"/>
      <c r="M116" s="171"/>
      <c r="N116" s="74"/>
      <c r="O116" s="81"/>
      <c r="P116" s="74"/>
      <c r="Q116" s="74"/>
      <c r="R116" s="75"/>
    </row>
    <row r="117" spans="1:20">
      <c r="A117" s="129"/>
      <c r="B117" s="130"/>
      <c r="C117" s="187" t="s">
        <v>145</v>
      </c>
      <c r="D117" s="170" t="s">
        <v>33</v>
      </c>
      <c r="E117" s="171">
        <v>15</v>
      </c>
      <c r="F117" s="172">
        <v>1</v>
      </c>
      <c r="G117" s="67" t="s">
        <v>44</v>
      </c>
      <c r="H117" s="68">
        <v>1</v>
      </c>
      <c r="I117" s="69">
        <v>550368</v>
      </c>
      <c r="J117" s="70">
        <v>1.4450000000000001</v>
      </c>
      <c r="K117" s="173">
        <v>1</v>
      </c>
      <c r="L117" s="74">
        <f t="shared" ref="L117" si="274">H117*I117*J117*K117</f>
        <v>795281.76</v>
      </c>
      <c r="M117" s="171">
        <f t="shared" ref="M117" si="275">ROUND(50/E117,2)</f>
        <v>3.33</v>
      </c>
      <c r="N117" s="74">
        <f t="shared" ref="N117" si="276">L117*M117</f>
        <v>2648288.2608000003</v>
      </c>
      <c r="O117" s="81"/>
      <c r="P117" s="74">
        <f t="shared" ref="P117" si="277">O117*L117</f>
        <v>0</v>
      </c>
      <c r="Q117" s="74">
        <f t="shared" ref="Q117" si="278">N117-P117</f>
        <v>2648288.2608000003</v>
      </c>
      <c r="R117" s="62" t="s">
        <v>146</v>
      </c>
    </row>
    <row r="118" spans="1:20">
      <c r="A118" s="129"/>
      <c r="B118" s="130"/>
      <c r="C118" s="187"/>
      <c r="D118" s="170"/>
      <c r="E118" s="171"/>
      <c r="F118" s="172"/>
      <c r="G118" s="67"/>
      <c r="H118" s="68"/>
      <c r="I118" s="69"/>
      <c r="J118" s="70"/>
      <c r="K118" s="173"/>
      <c r="L118" s="74"/>
      <c r="M118" s="171"/>
      <c r="N118" s="74"/>
      <c r="O118" s="81"/>
      <c r="P118" s="74"/>
      <c r="Q118" s="74"/>
      <c r="R118" s="75" t="s">
        <v>147</v>
      </c>
    </row>
    <row r="119" spans="1:20">
      <c r="A119" s="129"/>
      <c r="B119" s="130"/>
      <c r="C119" s="187"/>
      <c r="D119" s="170" t="s">
        <v>33</v>
      </c>
      <c r="E119" s="171">
        <v>15</v>
      </c>
      <c r="F119" s="172">
        <v>1</v>
      </c>
      <c r="G119" s="67" t="s">
        <v>44</v>
      </c>
      <c r="H119" s="68">
        <v>1</v>
      </c>
      <c r="I119" s="69">
        <v>539715</v>
      </c>
      <c r="J119" s="70">
        <v>1.4450000000000001</v>
      </c>
      <c r="K119" s="173">
        <v>1</v>
      </c>
      <c r="L119" s="74">
        <f t="shared" ref="L119" si="279">H119*I119*J119*K119</f>
        <v>779888.17500000005</v>
      </c>
      <c r="M119" s="171">
        <f t="shared" ref="M119" si="280">ROUND(50/E119,2)</f>
        <v>3.33</v>
      </c>
      <c r="N119" s="74">
        <f t="shared" ref="N119" si="281">L119*M119</f>
        <v>2597027.6227500001</v>
      </c>
      <c r="O119" s="81"/>
      <c r="P119" s="74">
        <f t="shared" ref="P119" si="282">O119*L119</f>
        <v>0</v>
      </c>
      <c r="Q119" s="74">
        <f t="shared" ref="Q119" si="283">N119-P119</f>
        <v>2597027.6227500001</v>
      </c>
      <c r="R119" s="62" t="s">
        <v>148</v>
      </c>
    </row>
    <row r="120" spans="1:20">
      <c r="A120" s="129"/>
      <c r="B120" s="130"/>
      <c r="C120" s="187"/>
      <c r="D120" s="170"/>
      <c r="E120" s="171"/>
      <c r="F120" s="172"/>
      <c r="G120" s="67"/>
      <c r="H120" s="68"/>
      <c r="I120" s="69"/>
      <c r="J120" s="70"/>
      <c r="K120" s="173"/>
      <c r="L120" s="74"/>
      <c r="M120" s="171"/>
      <c r="N120" s="74"/>
      <c r="O120" s="81"/>
      <c r="P120" s="74"/>
      <c r="Q120" s="74"/>
      <c r="R120" s="75" t="s">
        <v>149</v>
      </c>
    </row>
    <row r="121" spans="1:20">
      <c r="A121" s="129"/>
      <c r="B121" s="130"/>
      <c r="C121" s="187"/>
      <c r="D121" s="170" t="s">
        <v>33</v>
      </c>
      <c r="E121" s="171">
        <v>15</v>
      </c>
      <c r="F121" s="172">
        <v>1</v>
      </c>
      <c r="G121" s="67" t="s">
        <v>44</v>
      </c>
      <c r="H121" s="68">
        <v>1</v>
      </c>
      <c r="I121" s="69">
        <v>25274688</v>
      </c>
      <c r="J121" s="70">
        <v>1.4450000000000001</v>
      </c>
      <c r="K121" s="173">
        <v>1</v>
      </c>
      <c r="L121" s="74">
        <f t="shared" ref="L121" si="284">H121*I121*J121*K121</f>
        <v>36521924.160000004</v>
      </c>
      <c r="M121" s="171">
        <f t="shared" ref="M121" si="285">ROUND(50/E121,2)</f>
        <v>3.33</v>
      </c>
      <c r="N121" s="74">
        <f t="shared" ref="N121" si="286">L121*M121</f>
        <v>121618007.45280002</v>
      </c>
      <c r="O121" s="81"/>
      <c r="P121" s="74">
        <f t="shared" ref="P121" si="287">O121*L121</f>
        <v>0</v>
      </c>
      <c r="Q121" s="74">
        <f t="shared" ref="Q121" si="288">N121-P121</f>
        <v>121618007.45280002</v>
      </c>
      <c r="R121" s="62" t="s">
        <v>150</v>
      </c>
    </row>
    <row r="122" spans="1:20">
      <c r="A122" s="129"/>
      <c r="B122" s="130"/>
      <c r="C122" s="187"/>
      <c r="D122" s="170"/>
      <c r="E122" s="171"/>
      <c r="F122" s="172"/>
      <c r="G122" s="67"/>
      <c r="H122" s="68"/>
      <c r="I122" s="69"/>
      <c r="J122" s="70"/>
      <c r="K122" s="173"/>
      <c r="L122" s="74"/>
      <c r="M122" s="171"/>
      <c r="N122" s="74"/>
      <c r="O122" s="81"/>
      <c r="P122" s="74"/>
      <c r="Q122" s="74"/>
      <c r="R122" s="75" t="s">
        <v>151</v>
      </c>
      <c r="T122" s="100"/>
    </row>
    <row r="123" spans="1:20" ht="13.5" customHeight="1">
      <c r="A123" s="129"/>
      <c r="B123" s="188" t="s">
        <v>152</v>
      </c>
      <c r="C123" s="134" t="s">
        <v>153</v>
      </c>
      <c r="D123" s="170" t="s">
        <v>33</v>
      </c>
      <c r="E123" s="171">
        <v>20</v>
      </c>
      <c r="F123" s="172">
        <v>1</v>
      </c>
      <c r="G123" s="67" t="s">
        <v>154</v>
      </c>
      <c r="H123" s="68">
        <v>1</v>
      </c>
      <c r="I123" s="69">
        <v>730189</v>
      </c>
      <c r="J123" s="70">
        <v>1.4450000000000001</v>
      </c>
      <c r="K123" s="173">
        <v>1</v>
      </c>
      <c r="L123" s="74">
        <f t="shared" ref="L123" si="289">H123*I123*J123*K123</f>
        <v>1055123.105</v>
      </c>
      <c r="M123" s="171">
        <f t="shared" ref="M123" si="290">ROUND(50/E123,2)</f>
        <v>2.5</v>
      </c>
      <c r="N123" s="74">
        <f t="shared" ref="N123" si="291">L123*M123</f>
        <v>2637807.7625000002</v>
      </c>
      <c r="O123" s="81"/>
      <c r="P123" s="74">
        <f t="shared" ref="P123" si="292">O123*L123</f>
        <v>0</v>
      </c>
      <c r="Q123" s="74">
        <f t="shared" ref="Q123" si="293">N123-P123</f>
        <v>2637807.7625000002</v>
      </c>
      <c r="R123" s="62" t="s">
        <v>155</v>
      </c>
    </row>
    <row r="124" spans="1:20">
      <c r="A124" s="129"/>
      <c r="B124" s="188"/>
      <c r="C124" s="134"/>
      <c r="D124" s="170"/>
      <c r="E124" s="171"/>
      <c r="F124" s="172"/>
      <c r="G124" s="67"/>
      <c r="H124" s="68"/>
      <c r="I124" s="69"/>
      <c r="J124" s="70"/>
      <c r="K124" s="173"/>
      <c r="L124" s="74"/>
      <c r="M124" s="171"/>
      <c r="N124" s="74"/>
      <c r="O124" s="81"/>
      <c r="P124" s="74"/>
      <c r="Q124" s="74"/>
      <c r="R124" s="75" t="s">
        <v>156</v>
      </c>
    </row>
    <row r="125" spans="1:20">
      <c r="A125" s="129"/>
      <c r="B125" s="188"/>
      <c r="C125" s="134"/>
      <c r="D125" s="170" t="s">
        <v>33</v>
      </c>
      <c r="E125" s="171">
        <v>20</v>
      </c>
      <c r="F125" s="172">
        <v>1</v>
      </c>
      <c r="G125" s="67" t="s">
        <v>154</v>
      </c>
      <c r="H125" s="68">
        <v>2</v>
      </c>
      <c r="I125" s="69">
        <v>1109672</v>
      </c>
      <c r="J125" s="70">
        <v>1.4450000000000001</v>
      </c>
      <c r="K125" s="173">
        <v>1</v>
      </c>
      <c r="L125" s="74">
        <f t="shared" ref="L125" si="294">H125*I125*J125*K125</f>
        <v>3206952.08</v>
      </c>
      <c r="M125" s="171">
        <f t="shared" ref="M125" si="295">ROUND(50/E125,2)</f>
        <v>2.5</v>
      </c>
      <c r="N125" s="74">
        <f t="shared" ref="N125" si="296">L125*M125</f>
        <v>8017380.2000000002</v>
      </c>
      <c r="O125" s="81"/>
      <c r="P125" s="74">
        <f t="shared" ref="P125" si="297">O125*L125</f>
        <v>0</v>
      </c>
      <c r="Q125" s="74">
        <f t="shared" ref="Q125" si="298">N125-P125</f>
        <v>8017380.2000000002</v>
      </c>
      <c r="R125" s="62" t="s">
        <v>155</v>
      </c>
    </row>
    <row r="126" spans="1:20">
      <c r="A126" s="129"/>
      <c r="B126" s="188"/>
      <c r="C126" s="134"/>
      <c r="D126" s="170"/>
      <c r="E126" s="171"/>
      <c r="F126" s="172"/>
      <c r="G126" s="67"/>
      <c r="H126" s="68"/>
      <c r="I126" s="69"/>
      <c r="J126" s="70"/>
      <c r="K126" s="173"/>
      <c r="L126" s="74"/>
      <c r="M126" s="171"/>
      <c r="N126" s="74"/>
      <c r="O126" s="81"/>
      <c r="P126" s="74"/>
      <c r="Q126" s="74"/>
      <c r="R126" s="75" t="s">
        <v>157</v>
      </c>
    </row>
    <row r="127" spans="1:20" ht="13.5" customHeight="1">
      <c r="A127" s="129"/>
      <c r="B127" s="130" t="s">
        <v>158</v>
      </c>
      <c r="C127" s="189" t="s">
        <v>159</v>
      </c>
      <c r="D127" s="190" t="s">
        <v>33</v>
      </c>
      <c r="E127" s="191">
        <v>5</v>
      </c>
      <c r="F127" s="192">
        <v>1</v>
      </c>
      <c r="G127" s="67" t="s">
        <v>66</v>
      </c>
      <c r="H127" s="68">
        <v>16</v>
      </c>
      <c r="I127" s="69">
        <v>419357</v>
      </c>
      <c r="J127" s="70">
        <v>1.4450000000000001</v>
      </c>
      <c r="K127" s="193">
        <v>1</v>
      </c>
      <c r="L127" s="74">
        <f t="shared" ref="L127" si="299">H127*I127*J127*K127</f>
        <v>9695533.8399999999</v>
      </c>
      <c r="M127" s="191">
        <f t="shared" ref="M127" si="300">ROUND(50/E127,2)</f>
        <v>10</v>
      </c>
      <c r="N127" s="74">
        <f t="shared" ref="N127" si="301">L127*M127</f>
        <v>96955338.400000006</v>
      </c>
      <c r="O127" s="81"/>
      <c r="P127" s="74">
        <f t="shared" ref="P127" si="302">O127*L127</f>
        <v>0</v>
      </c>
      <c r="Q127" s="74">
        <f t="shared" ref="Q127" si="303">N127-P127</f>
        <v>96955338.400000006</v>
      </c>
      <c r="R127" s="62" t="s">
        <v>160</v>
      </c>
    </row>
    <row r="128" spans="1:20">
      <c r="A128" s="129"/>
      <c r="B128" s="130"/>
      <c r="C128" s="189"/>
      <c r="D128" s="190"/>
      <c r="E128" s="191"/>
      <c r="F128" s="192"/>
      <c r="G128" s="67"/>
      <c r="H128" s="68"/>
      <c r="I128" s="69"/>
      <c r="J128" s="70"/>
      <c r="K128" s="193"/>
      <c r="L128" s="74"/>
      <c r="M128" s="191"/>
      <c r="N128" s="74"/>
      <c r="O128" s="81"/>
      <c r="P128" s="74"/>
      <c r="Q128" s="74"/>
      <c r="R128" s="75"/>
    </row>
    <row r="129" spans="1:18">
      <c r="A129" s="129"/>
      <c r="B129" s="130"/>
      <c r="C129" s="189" t="s">
        <v>161</v>
      </c>
      <c r="D129" s="190" t="s">
        <v>33</v>
      </c>
      <c r="E129" s="191">
        <v>5</v>
      </c>
      <c r="F129" s="192">
        <v>1</v>
      </c>
      <c r="G129" s="67" t="s">
        <v>88</v>
      </c>
      <c r="H129" s="68">
        <v>16</v>
      </c>
      <c r="I129" s="69">
        <v>3817198</v>
      </c>
      <c r="J129" s="70">
        <v>1.4450000000000001</v>
      </c>
      <c r="K129" s="193">
        <v>1</v>
      </c>
      <c r="L129" s="74">
        <f t="shared" ref="L129" si="304">H129*I129*J129*K129</f>
        <v>88253617.760000005</v>
      </c>
      <c r="M129" s="191">
        <f t="shared" ref="M129" si="305">ROUND(50/E129,2)</f>
        <v>10</v>
      </c>
      <c r="N129" s="74">
        <f t="shared" ref="N129" si="306">L129*M129</f>
        <v>882536177.60000002</v>
      </c>
      <c r="O129" s="81"/>
      <c r="P129" s="74">
        <f t="shared" ref="P129" si="307">O129*L129</f>
        <v>0</v>
      </c>
      <c r="Q129" s="74">
        <f t="shared" ref="Q129" si="308">N129-P129</f>
        <v>882536177.60000002</v>
      </c>
      <c r="R129" s="62" t="s">
        <v>162</v>
      </c>
    </row>
    <row r="130" spans="1:18">
      <c r="A130" s="129"/>
      <c r="B130" s="130"/>
      <c r="C130" s="189"/>
      <c r="D130" s="190"/>
      <c r="E130" s="191"/>
      <c r="F130" s="192"/>
      <c r="G130" s="67"/>
      <c r="H130" s="68"/>
      <c r="I130" s="69"/>
      <c r="J130" s="70"/>
      <c r="K130" s="193"/>
      <c r="L130" s="74"/>
      <c r="M130" s="191"/>
      <c r="N130" s="74"/>
      <c r="O130" s="81"/>
      <c r="P130" s="74"/>
      <c r="Q130" s="74"/>
      <c r="R130" s="75"/>
    </row>
    <row r="131" spans="1:18">
      <c r="A131" s="129"/>
      <c r="B131" s="130"/>
      <c r="C131" s="189" t="s">
        <v>163</v>
      </c>
      <c r="D131" s="190" t="s">
        <v>33</v>
      </c>
      <c r="E131" s="191">
        <v>5</v>
      </c>
      <c r="F131" s="192">
        <v>1</v>
      </c>
      <c r="G131" s="67" t="s">
        <v>88</v>
      </c>
      <c r="H131" s="68">
        <v>235</v>
      </c>
      <c r="I131" s="69">
        <v>923403</v>
      </c>
      <c r="J131" s="70">
        <v>1.4450000000000001</v>
      </c>
      <c r="K131" s="193">
        <v>1</v>
      </c>
      <c r="L131" s="74">
        <f t="shared" ref="L131" si="309">H131*I131*J131*K131</f>
        <v>313564573.72500002</v>
      </c>
      <c r="M131" s="191">
        <f t="shared" ref="M131" si="310">ROUND(50/E131,2)</f>
        <v>10</v>
      </c>
      <c r="N131" s="74">
        <f t="shared" ref="N131" si="311">L131*M131</f>
        <v>3135645737.25</v>
      </c>
      <c r="O131" s="81"/>
      <c r="P131" s="74">
        <f t="shared" ref="P131" si="312">O131*L131</f>
        <v>0</v>
      </c>
      <c r="Q131" s="74">
        <f t="shared" ref="Q131" si="313">N131-P131</f>
        <v>3135645737.25</v>
      </c>
      <c r="R131" s="62" t="s">
        <v>164</v>
      </c>
    </row>
    <row r="132" spans="1:18">
      <c r="A132" s="129"/>
      <c r="B132" s="130"/>
      <c r="C132" s="189"/>
      <c r="D132" s="190"/>
      <c r="E132" s="191"/>
      <c r="F132" s="192"/>
      <c r="G132" s="67"/>
      <c r="H132" s="68"/>
      <c r="I132" s="69"/>
      <c r="J132" s="70"/>
      <c r="K132" s="193"/>
      <c r="L132" s="74"/>
      <c r="M132" s="191"/>
      <c r="N132" s="74"/>
      <c r="O132" s="81"/>
      <c r="P132" s="74"/>
      <c r="Q132" s="74"/>
      <c r="R132" s="75" t="s">
        <v>165</v>
      </c>
    </row>
    <row r="133" spans="1:18" ht="13.5" customHeight="1">
      <c r="A133" s="129"/>
      <c r="B133" s="133" t="s">
        <v>166</v>
      </c>
      <c r="C133" s="189" t="s">
        <v>167</v>
      </c>
      <c r="D133" s="190" t="s">
        <v>33</v>
      </c>
      <c r="E133" s="191">
        <v>10</v>
      </c>
      <c r="F133" s="192">
        <v>1</v>
      </c>
      <c r="G133" s="67" t="s">
        <v>79</v>
      </c>
      <c r="H133" s="68">
        <v>33</v>
      </c>
      <c r="I133" s="69">
        <v>717468</v>
      </c>
      <c r="J133" s="70">
        <v>1.4450000000000001</v>
      </c>
      <c r="K133" s="193">
        <v>1</v>
      </c>
      <c r="L133" s="74">
        <f t="shared" ref="L133" si="314">H133*I133*J133*K133</f>
        <v>34212461.579999998</v>
      </c>
      <c r="M133" s="191">
        <f t="shared" ref="M133" si="315">ROUND(50/E133,2)</f>
        <v>5</v>
      </c>
      <c r="N133" s="74">
        <f t="shared" ref="N133" si="316">L133*M133</f>
        <v>171062307.89999998</v>
      </c>
      <c r="O133" s="81"/>
      <c r="P133" s="74">
        <f t="shared" ref="P133" si="317">O133*L133</f>
        <v>0</v>
      </c>
      <c r="Q133" s="74">
        <f t="shared" ref="Q133" si="318">N133-P133</f>
        <v>171062307.89999998</v>
      </c>
      <c r="R133" s="62" t="s">
        <v>168</v>
      </c>
    </row>
    <row r="134" spans="1:18">
      <c r="A134" s="129"/>
      <c r="B134" s="135"/>
      <c r="C134" s="189"/>
      <c r="D134" s="190"/>
      <c r="E134" s="191"/>
      <c r="F134" s="192"/>
      <c r="G134" s="67"/>
      <c r="H134" s="68"/>
      <c r="I134" s="69"/>
      <c r="J134" s="70"/>
      <c r="K134" s="193"/>
      <c r="L134" s="74"/>
      <c r="M134" s="191"/>
      <c r="N134" s="74"/>
      <c r="O134" s="81"/>
      <c r="P134" s="74"/>
      <c r="Q134" s="74"/>
      <c r="R134" s="75"/>
    </row>
    <row r="135" spans="1:18">
      <c r="A135" s="129"/>
      <c r="B135" s="135"/>
      <c r="C135" s="194" t="s">
        <v>169</v>
      </c>
      <c r="D135" s="190" t="s">
        <v>33</v>
      </c>
      <c r="E135" s="191">
        <v>20</v>
      </c>
      <c r="F135" s="192">
        <v>1</v>
      </c>
      <c r="G135" s="67" t="s">
        <v>79</v>
      </c>
      <c r="H135" s="68">
        <v>1</v>
      </c>
      <c r="I135" s="69">
        <v>32500000</v>
      </c>
      <c r="J135" s="70">
        <v>1.4450000000000001</v>
      </c>
      <c r="K135" s="193">
        <v>1</v>
      </c>
      <c r="L135" s="74">
        <f t="shared" ref="L135" si="319">H135*I135*J135*K135</f>
        <v>46962500</v>
      </c>
      <c r="M135" s="191">
        <f t="shared" ref="M135" si="320">ROUND(50/E135,2)</f>
        <v>2.5</v>
      </c>
      <c r="N135" s="74">
        <f t="shared" ref="N135" si="321">L135*M135</f>
        <v>117406250</v>
      </c>
      <c r="O135" s="81"/>
      <c r="P135" s="74">
        <f t="shared" ref="P135" si="322">O135*L135</f>
        <v>0</v>
      </c>
      <c r="Q135" s="74">
        <f t="shared" ref="Q135" si="323">N135-P135</f>
        <v>117406250</v>
      </c>
      <c r="R135" s="62"/>
    </row>
    <row r="136" spans="1:18">
      <c r="A136" s="138"/>
      <c r="B136" s="139"/>
      <c r="C136" s="195"/>
      <c r="D136" s="196"/>
      <c r="E136" s="197"/>
      <c r="F136" s="198"/>
      <c r="G136" s="144"/>
      <c r="H136" s="145"/>
      <c r="I136" s="146"/>
      <c r="J136" s="70"/>
      <c r="K136" s="199"/>
      <c r="L136" s="148"/>
      <c r="M136" s="197"/>
      <c r="N136" s="148"/>
      <c r="O136" s="149"/>
      <c r="P136" s="148"/>
      <c r="Q136" s="148"/>
      <c r="R136" s="150"/>
    </row>
    <row r="137" spans="1:18" ht="13.5" customHeight="1">
      <c r="A137" s="151" t="s">
        <v>62</v>
      </c>
      <c r="B137" s="152" t="s">
        <v>166</v>
      </c>
      <c r="C137" s="200" t="s">
        <v>170</v>
      </c>
      <c r="D137" s="201" t="s">
        <v>171</v>
      </c>
      <c r="E137" s="202">
        <v>5</v>
      </c>
      <c r="F137" s="203">
        <v>0.2</v>
      </c>
      <c r="G137" s="157" t="s">
        <v>44</v>
      </c>
      <c r="H137" s="158">
        <v>1</v>
      </c>
      <c r="I137" s="159">
        <v>6750000</v>
      </c>
      <c r="J137" s="70">
        <v>1.4450000000000001</v>
      </c>
      <c r="K137" s="204">
        <v>0.2</v>
      </c>
      <c r="L137" s="161">
        <f>SUM(L139:L148)*20%</f>
        <v>28932946</v>
      </c>
      <c r="M137" s="202">
        <f t="shared" ref="M137" si="324">ROUND(50/E137,2)</f>
        <v>10</v>
      </c>
      <c r="N137" s="161">
        <f>L137*M137</f>
        <v>289329460</v>
      </c>
      <c r="O137" s="162">
        <v>3</v>
      </c>
      <c r="P137" s="161">
        <f t="shared" ref="P137" si="325">O137*L137</f>
        <v>86798838</v>
      </c>
      <c r="Q137" s="161">
        <f t="shared" ref="Q137" si="326">N137-P137</f>
        <v>202530622</v>
      </c>
      <c r="R137" s="163"/>
    </row>
    <row r="138" spans="1:18">
      <c r="A138" s="129"/>
      <c r="B138" s="135"/>
      <c r="C138" s="205"/>
      <c r="D138" s="190"/>
      <c r="E138" s="191"/>
      <c r="F138" s="192"/>
      <c r="G138" s="67"/>
      <c r="H138" s="68"/>
      <c r="I138" s="69"/>
      <c r="J138" s="70"/>
      <c r="K138" s="193"/>
      <c r="L138" s="74"/>
      <c r="M138" s="191"/>
      <c r="N138" s="74"/>
      <c r="O138" s="81"/>
      <c r="P138" s="74"/>
      <c r="Q138" s="74"/>
      <c r="R138" s="206"/>
    </row>
    <row r="139" spans="1:18">
      <c r="A139" s="129"/>
      <c r="B139" s="135"/>
      <c r="C139" s="205"/>
      <c r="D139" s="190" t="s">
        <v>33</v>
      </c>
      <c r="E139" s="191">
        <v>15</v>
      </c>
      <c r="F139" s="192">
        <v>1</v>
      </c>
      <c r="G139" s="67" t="s">
        <v>44</v>
      </c>
      <c r="H139" s="68">
        <v>1</v>
      </c>
      <c r="I139" s="69">
        <v>6750000</v>
      </c>
      <c r="J139" s="70">
        <v>1.4450000000000001</v>
      </c>
      <c r="K139" s="193">
        <v>1</v>
      </c>
      <c r="L139" s="74">
        <f t="shared" ref="L139" si="327">H139*I139*J139*K139</f>
        <v>9753750</v>
      </c>
      <c r="M139" s="191">
        <f t="shared" ref="M139" si="328">ROUND(50/E139,2)</f>
        <v>3.33</v>
      </c>
      <c r="N139" s="74">
        <f t="shared" ref="N139" si="329">L139*M139</f>
        <v>32479987.5</v>
      </c>
      <c r="O139" s="81"/>
      <c r="P139" s="74">
        <f t="shared" ref="P139" si="330">O139*L139</f>
        <v>0</v>
      </c>
      <c r="Q139" s="74">
        <f t="shared" ref="Q139" si="331">N139-P139</f>
        <v>32479987.5</v>
      </c>
      <c r="R139" s="207" t="s">
        <v>172</v>
      </c>
    </row>
    <row r="140" spans="1:18">
      <c r="A140" s="129"/>
      <c r="B140" s="135"/>
      <c r="C140" s="205"/>
      <c r="D140" s="190"/>
      <c r="E140" s="191"/>
      <c r="F140" s="192"/>
      <c r="G140" s="67"/>
      <c r="H140" s="68"/>
      <c r="I140" s="69"/>
      <c r="J140" s="70"/>
      <c r="K140" s="193"/>
      <c r="L140" s="74"/>
      <c r="M140" s="191"/>
      <c r="N140" s="74"/>
      <c r="O140" s="81"/>
      <c r="P140" s="74"/>
      <c r="Q140" s="74"/>
      <c r="R140" s="206"/>
    </row>
    <row r="141" spans="1:18">
      <c r="A141" s="129"/>
      <c r="B141" s="135"/>
      <c r="C141" s="205"/>
      <c r="D141" s="190" t="s">
        <v>33</v>
      </c>
      <c r="E141" s="191">
        <v>15</v>
      </c>
      <c r="F141" s="192">
        <v>1</v>
      </c>
      <c r="G141" s="67" t="s">
        <v>44</v>
      </c>
      <c r="H141" s="68">
        <v>1</v>
      </c>
      <c r="I141" s="69">
        <v>200000</v>
      </c>
      <c r="J141" s="70">
        <v>1.4450000000000001</v>
      </c>
      <c r="K141" s="193">
        <v>1</v>
      </c>
      <c r="L141" s="74">
        <f t="shared" ref="L141" si="332">H141*I141*J141*K141</f>
        <v>289000</v>
      </c>
      <c r="M141" s="191">
        <f t="shared" ref="M141" si="333">ROUND(50/E141,2)</f>
        <v>3.33</v>
      </c>
      <c r="N141" s="74">
        <f t="shared" ref="N141" si="334">L141*M141</f>
        <v>962370</v>
      </c>
      <c r="O141" s="81"/>
      <c r="P141" s="74">
        <f t="shared" ref="P141" si="335">O141*L141</f>
        <v>0</v>
      </c>
      <c r="Q141" s="74">
        <f t="shared" ref="Q141" si="336">N141-P141</f>
        <v>962370</v>
      </c>
      <c r="R141" s="207" t="s">
        <v>173</v>
      </c>
    </row>
    <row r="142" spans="1:18">
      <c r="A142" s="129"/>
      <c r="B142" s="135"/>
      <c r="C142" s="205"/>
      <c r="D142" s="190"/>
      <c r="E142" s="191"/>
      <c r="F142" s="192"/>
      <c r="G142" s="67"/>
      <c r="H142" s="68"/>
      <c r="I142" s="69"/>
      <c r="J142" s="70"/>
      <c r="K142" s="193"/>
      <c r="L142" s="74"/>
      <c r="M142" s="191"/>
      <c r="N142" s="74"/>
      <c r="O142" s="81"/>
      <c r="P142" s="74"/>
      <c r="Q142" s="74"/>
      <c r="R142" s="206"/>
    </row>
    <row r="143" spans="1:18">
      <c r="A143" s="129"/>
      <c r="B143" s="135"/>
      <c r="C143" s="205"/>
      <c r="D143" s="190" t="s">
        <v>33</v>
      </c>
      <c r="E143" s="191">
        <v>15</v>
      </c>
      <c r="F143" s="192">
        <v>1</v>
      </c>
      <c r="G143" s="67" t="s">
        <v>44</v>
      </c>
      <c r="H143" s="68">
        <v>1</v>
      </c>
      <c r="I143" s="69">
        <v>830000</v>
      </c>
      <c r="J143" s="70">
        <v>1.4450000000000001</v>
      </c>
      <c r="K143" s="193">
        <v>1</v>
      </c>
      <c r="L143" s="74">
        <f t="shared" ref="L143" si="337">H143*I143*J143*K143</f>
        <v>1199350</v>
      </c>
      <c r="M143" s="191">
        <f t="shared" ref="M143" si="338">ROUND(50/E143,2)</f>
        <v>3.33</v>
      </c>
      <c r="N143" s="74">
        <f t="shared" ref="N143" si="339">L143*M143</f>
        <v>3993835.5</v>
      </c>
      <c r="O143" s="81"/>
      <c r="P143" s="74">
        <f t="shared" ref="P143" si="340">O143*L143</f>
        <v>0</v>
      </c>
      <c r="Q143" s="74">
        <f t="shared" ref="Q143" si="341">N143-P143</f>
        <v>3993835.5</v>
      </c>
      <c r="R143" s="207" t="s">
        <v>174</v>
      </c>
    </row>
    <row r="144" spans="1:18">
      <c r="A144" s="129"/>
      <c r="B144" s="135"/>
      <c r="C144" s="205"/>
      <c r="D144" s="190"/>
      <c r="E144" s="191"/>
      <c r="F144" s="192"/>
      <c r="G144" s="67"/>
      <c r="H144" s="68"/>
      <c r="I144" s="69"/>
      <c r="J144" s="70"/>
      <c r="K144" s="193"/>
      <c r="L144" s="74"/>
      <c r="M144" s="191"/>
      <c r="N144" s="74"/>
      <c r="O144" s="81"/>
      <c r="P144" s="74"/>
      <c r="Q144" s="74"/>
      <c r="R144" s="206"/>
    </row>
    <row r="145" spans="1:20">
      <c r="A145" s="129"/>
      <c r="B145" s="135"/>
      <c r="C145" s="205"/>
      <c r="D145" s="190" t="s">
        <v>33</v>
      </c>
      <c r="E145" s="191">
        <v>15</v>
      </c>
      <c r="F145" s="192">
        <v>1</v>
      </c>
      <c r="G145" s="67" t="s">
        <v>175</v>
      </c>
      <c r="H145" s="68">
        <v>20</v>
      </c>
      <c r="I145" s="69">
        <v>192000</v>
      </c>
      <c r="J145" s="70">
        <v>1.4450000000000001</v>
      </c>
      <c r="K145" s="193">
        <v>1</v>
      </c>
      <c r="L145" s="74">
        <f t="shared" ref="L145" si="342">H145*I145*J145*K145</f>
        <v>5548800</v>
      </c>
      <c r="M145" s="191">
        <f t="shared" ref="M145" si="343">ROUND(50/E145,2)</f>
        <v>3.33</v>
      </c>
      <c r="N145" s="74">
        <f t="shared" ref="N145" si="344">L145*M145</f>
        <v>18477504</v>
      </c>
      <c r="O145" s="81"/>
      <c r="P145" s="74">
        <f t="shared" ref="P145" si="345">O145*L145</f>
        <v>0</v>
      </c>
      <c r="Q145" s="74">
        <f t="shared" ref="Q145" si="346">N145-P145</f>
        <v>18477504</v>
      </c>
      <c r="R145" s="207" t="s">
        <v>176</v>
      </c>
    </row>
    <row r="146" spans="1:20">
      <c r="A146" s="129"/>
      <c r="B146" s="135"/>
      <c r="C146" s="205"/>
      <c r="D146" s="190"/>
      <c r="E146" s="191"/>
      <c r="F146" s="192"/>
      <c r="G146" s="67"/>
      <c r="H146" s="68"/>
      <c r="I146" s="69"/>
      <c r="J146" s="83"/>
      <c r="K146" s="193"/>
      <c r="L146" s="74"/>
      <c r="M146" s="191"/>
      <c r="N146" s="74"/>
      <c r="O146" s="81"/>
      <c r="P146" s="74"/>
      <c r="Q146" s="74"/>
      <c r="R146" s="206"/>
    </row>
    <row r="147" spans="1:20">
      <c r="A147" s="129"/>
      <c r="B147" s="135"/>
      <c r="C147" s="205"/>
      <c r="D147" s="190" t="s">
        <v>33</v>
      </c>
      <c r="E147" s="191">
        <v>15</v>
      </c>
      <c r="F147" s="192">
        <v>1</v>
      </c>
      <c r="G147" s="67" t="s">
        <v>175</v>
      </c>
      <c r="H147" s="68">
        <v>1029</v>
      </c>
      <c r="I147" s="69">
        <v>86000</v>
      </c>
      <c r="J147" s="85">
        <v>1.4450000000000001</v>
      </c>
      <c r="K147" s="193">
        <v>1</v>
      </c>
      <c r="L147" s="74">
        <f t="shared" ref="L147" si="347">H147*I147*J147*K147</f>
        <v>127873830</v>
      </c>
      <c r="M147" s="191">
        <f t="shared" ref="M147" si="348">ROUND(50/E147,2)</f>
        <v>3.33</v>
      </c>
      <c r="N147" s="74">
        <f t="shared" ref="N147" si="349">L147*M147</f>
        <v>425819853.90000004</v>
      </c>
      <c r="O147" s="81"/>
      <c r="P147" s="74">
        <f t="shared" ref="P147" si="350">O147*L147</f>
        <v>0</v>
      </c>
      <c r="Q147" s="74">
        <f t="shared" ref="Q147" si="351">N147-P147</f>
        <v>425819853.90000004</v>
      </c>
      <c r="R147" s="207" t="s">
        <v>177</v>
      </c>
    </row>
    <row r="148" spans="1:20" ht="14.25" thickBot="1">
      <c r="A148" s="208"/>
      <c r="B148" s="209"/>
      <c r="C148" s="210"/>
      <c r="D148" s="211"/>
      <c r="E148" s="212"/>
      <c r="F148" s="213"/>
      <c r="G148" s="91"/>
      <c r="H148" s="92"/>
      <c r="I148" s="93"/>
      <c r="J148" s="94"/>
      <c r="K148" s="214"/>
      <c r="L148" s="98"/>
      <c r="M148" s="212"/>
      <c r="N148" s="98"/>
      <c r="O148" s="215"/>
      <c r="P148" s="98"/>
      <c r="Q148" s="98"/>
      <c r="R148" s="99"/>
      <c r="T148" s="100"/>
    </row>
    <row r="149" spans="1:20" ht="13.5" customHeight="1">
      <c r="A149" s="126" t="s">
        <v>178</v>
      </c>
      <c r="B149" s="127" t="s">
        <v>179</v>
      </c>
      <c r="C149" s="216" t="s">
        <v>180</v>
      </c>
      <c r="D149" s="217" t="s">
        <v>33</v>
      </c>
      <c r="E149" s="218">
        <v>10</v>
      </c>
      <c r="F149" s="219">
        <v>1</v>
      </c>
      <c r="G149" s="54" t="s">
        <v>44</v>
      </c>
      <c r="H149" s="55">
        <v>1</v>
      </c>
      <c r="I149" s="56">
        <v>42617874</v>
      </c>
      <c r="J149" s="105">
        <v>1.4450000000000001</v>
      </c>
      <c r="K149" s="220">
        <v>1</v>
      </c>
      <c r="L149" s="61">
        <f t="shared" ref="L149" si="352">H149*I149*J149*K149</f>
        <v>61582827.93</v>
      </c>
      <c r="M149" s="218">
        <f t="shared" ref="M149" si="353">ROUND(50/E149,2)</f>
        <v>5</v>
      </c>
      <c r="N149" s="61">
        <f t="shared" ref="N149" si="354">L149*M149</f>
        <v>307914139.64999998</v>
      </c>
      <c r="O149" s="221"/>
      <c r="P149" s="61">
        <f t="shared" ref="P149" si="355">O149*L149</f>
        <v>0</v>
      </c>
      <c r="Q149" s="61">
        <f t="shared" ref="Q149" si="356">N149-P149</f>
        <v>307914139.64999998</v>
      </c>
      <c r="R149" s="222" t="s">
        <v>181</v>
      </c>
    </row>
    <row r="150" spans="1:20">
      <c r="A150" s="129"/>
      <c r="B150" s="130"/>
      <c r="C150" s="134"/>
      <c r="D150" s="170"/>
      <c r="E150" s="171"/>
      <c r="F150" s="172"/>
      <c r="G150" s="67"/>
      <c r="H150" s="68"/>
      <c r="I150" s="69"/>
      <c r="J150" s="70"/>
      <c r="K150" s="173"/>
      <c r="L150" s="74"/>
      <c r="M150" s="171"/>
      <c r="N150" s="74"/>
      <c r="O150" s="81"/>
      <c r="P150" s="74"/>
      <c r="Q150" s="74"/>
      <c r="R150" s="223" t="s">
        <v>182</v>
      </c>
    </row>
    <row r="151" spans="1:20">
      <c r="A151" s="129"/>
      <c r="B151" s="130"/>
      <c r="C151" s="134"/>
      <c r="D151" s="170" t="s">
        <v>33</v>
      </c>
      <c r="E151" s="171">
        <v>10</v>
      </c>
      <c r="F151" s="172">
        <v>1</v>
      </c>
      <c r="G151" s="67" t="s">
        <v>44</v>
      </c>
      <c r="H151" s="68">
        <v>1</v>
      </c>
      <c r="I151" s="69">
        <v>50061232</v>
      </c>
      <c r="J151" s="70">
        <v>1.4450000000000001</v>
      </c>
      <c r="K151" s="173">
        <v>1</v>
      </c>
      <c r="L151" s="74">
        <f t="shared" ref="L151" si="357">H151*I151*J151*K151</f>
        <v>72338480.24000001</v>
      </c>
      <c r="M151" s="171">
        <f t="shared" ref="M151" si="358">ROUND(50/E151,2)</f>
        <v>5</v>
      </c>
      <c r="N151" s="74">
        <f t="shared" ref="N151" si="359">L151*M151</f>
        <v>361692401.20000005</v>
      </c>
      <c r="O151" s="81"/>
      <c r="P151" s="74">
        <f t="shared" ref="P151" si="360">O151*L151</f>
        <v>0</v>
      </c>
      <c r="Q151" s="74">
        <f t="shared" ref="Q151" si="361">N151-P151</f>
        <v>361692401.20000005</v>
      </c>
      <c r="R151" s="223" t="s">
        <v>181</v>
      </c>
    </row>
    <row r="152" spans="1:20">
      <c r="A152" s="129"/>
      <c r="B152" s="130"/>
      <c r="C152" s="134"/>
      <c r="D152" s="170"/>
      <c r="E152" s="171"/>
      <c r="F152" s="172"/>
      <c r="G152" s="67"/>
      <c r="H152" s="68"/>
      <c r="I152" s="69"/>
      <c r="J152" s="70"/>
      <c r="K152" s="173"/>
      <c r="L152" s="74"/>
      <c r="M152" s="171"/>
      <c r="N152" s="74"/>
      <c r="O152" s="81"/>
      <c r="P152" s="74"/>
      <c r="Q152" s="74"/>
      <c r="R152" s="223" t="s">
        <v>183</v>
      </c>
    </row>
    <row r="153" spans="1:20">
      <c r="A153" s="129"/>
      <c r="B153" s="130"/>
      <c r="C153" s="134" t="s">
        <v>184</v>
      </c>
      <c r="D153" s="170" t="s">
        <v>33</v>
      </c>
      <c r="E153" s="171">
        <v>25</v>
      </c>
      <c r="F153" s="172">
        <v>1</v>
      </c>
      <c r="G153" s="67" t="s">
        <v>66</v>
      </c>
      <c r="H153" s="68">
        <v>1</v>
      </c>
      <c r="I153" s="69">
        <v>273480000</v>
      </c>
      <c r="J153" s="70">
        <v>1.4450000000000001</v>
      </c>
      <c r="K153" s="173">
        <v>1</v>
      </c>
      <c r="L153" s="74">
        <f t="shared" ref="L153" si="362">H153*I153*J153*K153</f>
        <v>395178600</v>
      </c>
      <c r="M153" s="171">
        <f t="shared" ref="M153" si="363">ROUND(50/E153,2)</f>
        <v>2</v>
      </c>
      <c r="N153" s="74">
        <f t="shared" ref="N153" si="364">L153*M153</f>
        <v>790357200</v>
      </c>
      <c r="O153" s="81"/>
      <c r="P153" s="74">
        <f t="shared" ref="P153" si="365">O153*L153</f>
        <v>0</v>
      </c>
      <c r="Q153" s="74">
        <f t="shared" ref="Q153" si="366">N153-P153</f>
        <v>790357200</v>
      </c>
      <c r="R153" s="223" t="s">
        <v>185</v>
      </c>
    </row>
    <row r="154" spans="1:20">
      <c r="A154" s="129"/>
      <c r="B154" s="130"/>
      <c r="C154" s="134"/>
      <c r="D154" s="170"/>
      <c r="E154" s="171"/>
      <c r="F154" s="172"/>
      <c r="G154" s="67"/>
      <c r="H154" s="68"/>
      <c r="I154" s="69"/>
      <c r="J154" s="70"/>
      <c r="K154" s="173"/>
      <c r="L154" s="74"/>
      <c r="M154" s="171"/>
      <c r="N154" s="74"/>
      <c r="O154" s="81"/>
      <c r="P154" s="74"/>
      <c r="Q154" s="74"/>
      <c r="R154" s="223"/>
    </row>
    <row r="155" spans="1:20">
      <c r="A155" s="129"/>
      <c r="B155" s="130"/>
      <c r="C155" s="134" t="s">
        <v>186</v>
      </c>
      <c r="D155" s="170" t="s">
        <v>33</v>
      </c>
      <c r="E155" s="171">
        <v>15</v>
      </c>
      <c r="F155" s="172">
        <v>1</v>
      </c>
      <c r="G155" s="67" t="s">
        <v>110</v>
      </c>
      <c r="H155" s="68">
        <v>574</v>
      </c>
      <c r="I155" s="69">
        <v>33811</v>
      </c>
      <c r="J155" s="70">
        <v>1.4450000000000001</v>
      </c>
      <c r="K155" s="173">
        <v>1</v>
      </c>
      <c r="L155" s="74">
        <f t="shared" ref="L155" si="367">H155*I155*J155*K155</f>
        <v>28043857.73</v>
      </c>
      <c r="M155" s="171">
        <f t="shared" ref="M155" si="368">ROUND(50/E155,2)</f>
        <v>3.33</v>
      </c>
      <c r="N155" s="74">
        <f t="shared" ref="N155" si="369">L155*M155</f>
        <v>93386046.24090001</v>
      </c>
      <c r="O155" s="81"/>
      <c r="P155" s="74">
        <f t="shared" ref="P155" si="370">O155*L155</f>
        <v>0</v>
      </c>
      <c r="Q155" s="74">
        <f t="shared" ref="Q155" si="371">N155-P155</f>
        <v>93386046.24090001</v>
      </c>
      <c r="R155" s="223" t="s">
        <v>187</v>
      </c>
    </row>
    <row r="156" spans="1:20">
      <c r="A156" s="129"/>
      <c r="B156" s="130"/>
      <c r="C156" s="134"/>
      <c r="D156" s="170"/>
      <c r="E156" s="171"/>
      <c r="F156" s="172"/>
      <c r="G156" s="67"/>
      <c r="H156" s="68"/>
      <c r="I156" s="69"/>
      <c r="J156" s="70"/>
      <c r="K156" s="173"/>
      <c r="L156" s="74"/>
      <c r="M156" s="171"/>
      <c r="N156" s="74"/>
      <c r="O156" s="81"/>
      <c r="P156" s="74"/>
      <c r="Q156" s="74"/>
      <c r="R156" s="223"/>
    </row>
    <row r="157" spans="1:20">
      <c r="A157" s="129"/>
      <c r="B157" s="130"/>
      <c r="C157" s="134"/>
      <c r="D157" s="170" t="s">
        <v>33</v>
      </c>
      <c r="E157" s="171">
        <v>15</v>
      </c>
      <c r="F157" s="172">
        <v>1</v>
      </c>
      <c r="G157" s="67" t="s">
        <v>110</v>
      </c>
      <c r="H157" s="68">
        <v>191</v>
      </c>
      <c r="I157" s="69">
        <v>42289</v>
      </c>
      <c r="J157" s="70">
        <v>1.4450000000000001</v>
      </c>
      <c r="K157" s="173">
        <v>1</v>
      </c>
      <c r="L157" s="74">
        <f t="shared" ref="L157" si="372">H157*I157*J157*K157</f>
        <v>11671552.555</v>
      </c>
      <c r="M157" s="171">
        <f t="shared" ref="M157" si="373">ROUND(50/E157,2)</f>
        <v>3.33</v>
      </c>
      <c r="N157" s="74">
        <f t="shared" ref="N157" si="374">L157*M157</f>
        <v>38866270.008149996</v>
      </c>
      <c r="O157" s="81"/>
      <c r="P157" s="74">
        <f t="shared" ref="P157" si="375">O157*L157</f>
        <v>0</v>
      </c>
      <c r="Q157" s="74">
        <f t="shared" ref="Q157" si="376">N157-P157</f>
        <v>38866270.008149996</v>
      </c>
      <c r="R157" s="223" t="s">
        <v>188</v>
      </c>
    </row>
    <row r="158" spans="1:20">
      <c r="A158" s="129"/>
      <c r="B158" s="130"/>
      <c r="C158" s="134"/>
      <c r="D158" s="170"/>
      <c r="E158" s="171"/>
      <c r="F158" s="172"/>
      <c r="G158" s="67"/>
      <c r="H158" s="68"/>
      <c r="I158" s="69"/>
      <c r="J158" s="70"/>
      <c r="K158" s="173"/>
      <c r="L158" s="74"/>
      <c r="M158" s="171"/>
      <c r="N158" s="74"/>
      <c r="O158" s="81"/>
      <c r="P158" s="74"/>
      <c r="Q158" s="74"/>
      <c r="R158" s="223"/>
    </row>
    <row r="159" spans="1:20">
      <c r="A159" s="129"/>
      <c r="B159" s="130"/>
      <c r="C159" s="134"/>
      <c r="D159" s="170" t="s">
        <v>33</v>
      </c>
      <c r="E159" s="171">
        <v>15</v>
      </c>
      <c r="F159" s="172">
        <v>1</v>
      </c>
      <c r="G159" s="67" t="s">
        <v>110</v>
      </c>
      <c r="H159" s="68">
        <v>957</v>
      </c>
      <c r="I159" s="69">
        <v>47511</v>
      </c>
      <c r="J159" s="70">
        <v>1.4450000000000001</v>
      </c>
      <c r="K159" s="173">
        <v>1</v>
      </c>
      <c r="L159" s="74">
        <f t="shared" ref="L159" si="377">H159*I159*J159*K159</f>
        <v>65701299.015000001</v>
      </c>
      <c r="M159" s="171">
        <f t="shared" ref="M159" si="378">ROUND(50/E159,2)</f>
        <v>3.33</v>
      </c>
      <c r="N159" s="74">
        <f t="shared" ref="N159" si="379">L159*M159</f>
        <v>218785325.71995002</v>
      </c>
      <c r="O159" s="81"/>
      <c r="P159" s="74">
        <f t="shared" ref="P159" si="380">O159*L159</f>
        <v>0</v>
      </c>
      <c r="Q159" s="74">
        <f t="shared" ref="Q159" si="381">N159-P159</f>
        <v>218785325.71995002</v>
      </c>
      <c r="R159" s="223" t="s">
        <v>189</v>
      </c>
    </row>
    <row r="160" spans="1:20">
      <c r="A160" s="129"/>
      <c r="B160" s="130"/>
      <c r="C160" s="134"/>
      <c r="D160" s="170"/>
      <c r="E160" s="171"/>
      <c r="F160" s="172"/>
      <c r="G160" s="67"/>
      <c r="H160" s="68"/>
      <c r="I160" s="69"/>
      <c r="J160" s="70"/>
      <c r="K160" s="173"/>
      <c r="L160" s="74"/>
      <c r="M160" s="171"/>
      <c r="N160" s="74"/>
      <c r="O160" s="81"/>
      <c r="P160" s="74"/>
      <c r="Q160" s="74"/>
      <c r="R160" s="223"/>
    </row>
    <row r="161" spans="1:18">
      <c r="A161" s="129"/>
      <c r="B161" s="130"/>
      <c r="C161" s="134"/>
      <c r="D161" s="170" t="s">
        <v>33</v>
      </c>
      <c r="E161" s="171">
        <v>15</v>
      </c>
      <c r="F161" s="172">
        <v>1</v>
      </c>
      <c r="G161" s="67" t="s">
        <v>110</v>
      </c>
      <c r="H161" s="68">
        <v>1148</v>
      </c>
      <c r="I161" s="69">
        <v>59587</v>
      </c>
      <c r="J161" s="70">
        <v>1.4450000000000001</v>
      </c>
      <c r="K161" s="173">
        <v>1</v>
      </c>
      <c r="L161" s="74">
        <f t="shared" ref="L161" si="382">H161*I161*J161*K161</f>
        <v>98846490.820000008</v>
      </c>
      <c r="M161" s="171">
        <f t="shared" ref="M161" si="383">ROUND(50/E161,2)</f>
        <v>3.33</v>
      </c>
      <c r="N161" s="74">
        <f t="shared" ref="N161" si="384">L161*M161</f>
        <v>329158814.43060005</v>
      </c>
      <c r="O161" s="81"/>
      <c r="P161" s="74">
        <f t="shared" ref="P161" si="385">O161*L161</f>
        <v>0</v>
      </c>
      <c r="Q161" s="74">
        <f t="shared" ref="Q161" si="386">N161-P161</f>
        <v>329158814.43060005</v>
      </c>
      <c r="R161" s="223" t="s">
        <v>190</v>
      </c>
    </row>
    <row r="162" spans="1:18">
      <c r="A162" s="129"/>
      <c r="B162" s="130"/>
      <c r="C162" s="134"/>
      <c r="D162" s="170"/>
      <c r="E162" s="171"/>
      <c r="F162" s="172"/>
      <c r="G162" s="67"/>
      <c r="H162" s="68"/>
      <c r="I162" s="69"/>
      <c r="J162" s="70"/>
      <c r="K162" s="173"/>
      <c r="L162" s="74"/>
      <c r="M162" s="171"/>
      <c r="N162" s="74"/>
      <c r="O162" s="81"/>
      <c r="P162" s="74"/>
      <c r="Q162" s="74"/>
      <c r="R162" s="223"/>
    </row>
    <row r="163" spans="1:18">
      <c r="A163" s="129"/>
      <c r="B163" s="130"/>
      <c r="C163" s="134"/>
      <c r="D163" s="170" t="s">
        <v>33</v>
      </c>
      <c r="E163" s="171">
        <v>15</v>
      </c>
      <c r="F163" s="172">
        <v>1</v>
      </c>
      <c r="G163" s="67" t="s">
        <v>110</v>
      </c>
      <c r="H163" s="68">
        <v>1914</v>
      </c>
      <c r="I163" s="69">
        <v>75617</v>
      </c>
      <c r="J163" s="70">
        <v>1.4450000000000001</v>
      </c>
      <c r="K163" s="173">
        <v>1</v>
      </c>
      <c r="L163" s="74">
        <f t="shared" ref="L163" si="387">H163*I163*J163*K163</f>
        <v>209136205.41</v>
      </c>
      <c r="M163" s="171">
        <f t="shared" ref="M163" si="388">ROUND(50/E163,2)</f>
        <v>3.33</v>
      </c>
      <c r="N163" s="74">
        <f t="shared" ref="N163" si="389">L163*M163</f>
        <v>696423564.01530004</v>
      </c>
      <c r="O163" s="81"/>
      <c r="P163" s="74">
        <f t="shared" ref="P163" si="390">O163*L163</f>
        <v>0</v>
      </c>
      <c r="Q163" s="74">
        <f t="shared" ref="Q163" si="391">N163-P163</f>
        <v>696423564.01530004</v>
      </c>
      <c r="R163" s="223" t="s">
        <v>191</v>
      </c>
    </row>
    <row r="164" spans="1:18">
      <c r="A164" s="129"/>
      <c r="B164" s="130"/>
      <c r="C164" s="134"/>
      <c r="D164" s="170"/>
      <c r="E164" s="171"/>
      <c r="F164" s="172"/>
      <c r="G164" s="67"/>
      <c r="H164" s="68"/>
      <c r="I164" s="69"/>
      <c r="J164" s="70"/>
      <c r="K164" s="173"/>
      <c r="L164" s="74"/>
      <c r="M164" s="171"/>
      <c r="N164" s="74"/>
      <c r="O164" s="81"/>
      <c r="P164" s="74"/>
      <c r="Q164" s="74"/>
      <c r="R164" s="223"/>
    </row>
    <row r="165" spans="1:18">
      <c r="A165" s="129"/>
      <c r="B165" s="130"/>
      <c r="C165" s="134"/>
      <c r="D165" s="170" t="s">
        <v>33</v>
      </c>
      <c r="E165" s="171">
        <v>15</v>
      </c>
      <c r="F165" s="172">
        <v>1</v>
      </c>
      <c r="G165" s="67" t="s">
        <v>110</v>
      </c>
      <c r="H165" s="68">
        <v>487</v>
      </c>
      <c r="I165" s="69">
        <v>89687</v>
      </c>
      <c r="J165" s="70">
        <v>1.4450000000000001</v>
      </c>
      <c r="K165" s="173">
        <v>1</v>
      </c>
      <c r="L165" s="74">
        <f t="shared" ref="L165" si="392">H165*I165*J165*K165</f>
        <v>63114087.205000006</v>
      </c>
      <c r="M165" s="171">
        <f t="shared" ref="M165" si="393">ROUND(50/E165,2)</f>
        <v>3.33</v>
      </c>
      <c r="N165" s="74">
        <f t="shared" ref="N165" si="394">L165*M165</f>
        <v>210169910.39265004</v>
      </c>
      <c r="O165" s="81"/>
      <c r="P165" s="74">
        <f t="shared" ref="P165" si="395">O165*L165</f>
        <v>0</v>
      </c>
      <c r="Q165" s="74">
        <f t="shared" ref="Q165" si="396">N165-P165</f>
        <v>210169910.39265004</v>
      </c>
      <c r="R165" s="223" t="s">
        <v>192</v>
      </c>
    </row>
    <row r="166" spans="1:18">
      <c r="A166" s="129"/>
      <c r="B166" s="130"/>
      <c r="C166" s="134"/>
      <c r="D166" s="170"/>
      <c r="E166" s="171"/>
      <c r="F166" s="172"/>
      <c r="G166" s="67"/>
      <c r="H166" s="68"/>
      <c r="I166" s="69"/>
      <c r="J166" s="70"/>
      <c r="K166" s="173"/>
      <c r="L166" s="74"/>
      <c r="M166" s="171"/>
      <c r="N166" s="74"/>
      <c r="O166" s="81"/>
      <c r="P166" s="74"/>
      <c r="Q166" s="74"/>
      <c r="R166" s="224"/>
    </row>
    <row r="167" spans="1:18" ht="13.5" customHeight="1">
      <c r="A167" s="129"/>
      <c r="B167" s="130" t="s">
        <v>193</v>
      </c>
      <c r="C167" s="134" t="s">
        <v>194</v>
      </c>
      <c r="D167" s="170" t="s">
        <v>33</v>
      </c>
      <c r="E167" s="171">
        <v>20</v>
      </c>
      <c r="F167" s="172">
        <v>1</v>
      </c>
      <c r="G167" s="67" t="s">
        <v>110</v>
      </c>
      <c r="H167" s="68">
        <v>2992</v>
      </c>
      <c r="I167" s="69">
        <v>8062</v>
      </c>
      <c r="J167" s="70">
        <v>1.4450000000000001</v>
      </c>
      <c r="K167" s="173">
        <v>1</v>
      </c>
      <c r="L167" s="74">
        <f t="shared" ref="L167" si="397">H167*I167*J167*K167</f>
        <v>34855573.280000001</v>
      </c>
      <c r="M167" s="171">
        <f t="shared" ref="M167" si="398">ROUND(50/E167,2)</f>
        <v>2.5</v>
      </c>
      <c r="N167" s="74">
        <f t="shared" ref="N167" si="399">L167*M167</f>
        <v>87138933.200000003</v>
      </c>
      <c r="O167" s="81"/>
      <c r="P167" s="74">
        <f t="shared" ref="P167" si="400">O167*L167</f>
        <v>0</v>
      </c>
      <c r="Q167" s="74">
        <f t="shared" ref="Q167" si="401">N167-P167</f>
        <v>87138933.200000003</v>
      </c>
      <c r="R167" s="62" t="s">
        <v>111</v>
      </c>
    </row>
    <row r="168" spans="1:18">
      <c r="A168" s="129"/>
      <c r="B168" s="130"/>
      <c r="C168" s="134"/>
      <c r="D168" s="170"/>
      <c r="E168" s="171"/>
      <c r="F168" s="172"/>
      <c r="G168" s="67"/>
      <c r="H168" s="68"/>
      <c r="I168" s="69"/>
      <c r="J168" s="70"/>
      <c r="K168" s="173"/>
      <c r="L168" s="74"/>
      <c r="M168" s="171"/>
      <c r="N168" s="74"/>
      <c r="O168" s="81"/>
      <c r="P168" s="74"/>
      <c r="Q168" s="74"/>
      <c r="R168" s="75" t="s">
        <v>191</v>
      </c>
    </row>
    <row r="169" spans="1:18">
      <c r="A169" s="129"/>
      <c r="B169" s="130"/>
      <c r="C169" s="189" t="s">
        <v>195</v>
      </c>
      <c r="D169" s="170" t="s">
        <v>33</v>
      </c>
      <c r="E169" s="171">
        <v>10</v>
      </c>
      <c r="F169" s="172">
        <v>1</v>
      </c>
      <c r="G169" s="67" t="s">
        <v>88</v>
      </c>
      <c r="H169" s="68">
        <v>33</v>
      </c>
      <c r="I169" s="69">
        <v>130000</v>
      </c>
      <c r="J169" s="70">
        <v>1.4450000000000001</v>
      </c>
      <c r="K169" s="173">
        <v>1</v>
      </c>
      <c r="L169" s="74">
        <f t="shared" ref="L169" si="402">H169*I169*J169*K169</f>
        <v>6199050</v>
      </c>
      <c r="M169" s="171">
        <f t="shared" ref="M169" si="403">ROUND(50/E169,2)</f>
        <v>5</v>
      </c>
      <c r="N169" s="74">
        <f t="shared" ref="N169" si="404">L169*M169</f>
        <v>30995250</v>
      </c>
      <c r="O169" s="81"/>
      <c r="P169" s="74">
        <f t="shared" ref="P169" si="405">O169*L169</f>
        <v>0</v>
      </c>
      <c r="Q169" s="74">
        <f t="shared" ref="Q169" si="406">N169-P169</f>
        <v>30995250</v>
      </c>
      <c r="R169" s="62" t="s">
        <v>196</v>
      </c>
    </row>
    <row r="170" spans="1:18">
      <c r="A170" s="129"/>
      <c r="B170" s="130"/>
      <c r="C170" s="189"/>
      <c r="D170" s="170"/>
      <c r="E170" s="171"/>
      <c r="F170" s="172"/>
      <c r="G170" s="67"/>
      <c r="H170" s="68"/>
      <c r="I170" s="69"/>
      <c r="J170" s="70"/>
      <c r="K170" s="173"/>
      <c r="L170" s="74"/>
      <c r="M170" s="171"/>
      <c r="N170" s="74"/>
      <c r="O170" s="81"/>
      <c r="P170" s="74"/>
      <c r="Q170" s="74"/>
      <c r="R170" s="150" t="s">
        <v>197</v>
      </c>
    </row>
    <row r="171" spans="1:18" ht="13.5" customHeight="1">
      <c r="A171" s="129"/>
      <c r="B171" s="133" t="s">
        <v>198</v>
      </c>
      <c r="C171" s="189" t="s">
        <v>199</v>
      </c>
      <c r="D171" s="170" t="s">
        <v>33</v>
      </c>
      <c r="E171" s="171">
        <v>10</v>
      </c>
      <c r="F171" s="172">
        <v>1</v>
      </c>
      <c r="G171" s="67" t="s">
        <v>71</v>
      </c>
      <c r="H171" s="68">
        <v>15</v>
      </c>
      <c r="I171" s="69">
        <v>452471</v>
      </c>
      <c r="J171" s="70">
        <v>1.4450000000000001</v>
      </c>
      <c r="K171" s="173">
        <v>1</v>
      </c>
      <c r="L171" s="74">
        <f t="shared" ref="L171" si="407">H171*I171*J171*K171</f>
        <v>9807308.9250000007</v>
      </c>
      <c r="M171" s="171">
        <f t="shared" ref="M171" si="408">ROUND(50/E171,2)</f>
        <v>5</v>
      </c>
      <c r="N171" s="74">
        <f t="shared" ref="N171" si="409">L171*M171</f>
        <v>49036544.625</v>
      </c>
      <c r="O171" s="81"/>
      <c r="P171" s="74">
        <f t="shared" ref="P171" si="410">O171*L171</f>
        <v>0</v>
      </c>
      <c r="Q171" s="74">
        <f t="shared" ref="Q171" si="411">N171-P171</f>
        <v>49036544.625</v>
      </c>
      <c r="R171" s="62" t="s">
        <v>200</v>
      </c>
    </row>
    <row r="172" spans="1:18">
      <c r="A172" s="129"/>
      <c r="B172" s="135"/>
      <c r="C172" s="189"/>
      <c r="D172" s="170"/>
      <c r="E172" s="171"/>
      <c r="F172" s="172"/>
      <c r="G172" s="67"/>
      <c r="H172" s="68"/>
      <c r="I172" s="69"/>
      <c r="J172" s="70"/>
      <c r="K172" s="173"/>
      <c r="L172" s="74"/>
      <c r="M172" s="171"/>
      <c r="N172" s="74"/>
      <c r="O172" s="81"/>
      <c r="P172" s="74"/>
      <c r="Q172" s="74"/>
      <c r="R172" s="75"/>
    </row>
    <row r="173" spans="1:18">
      <c r="A173" s="129"/>
      <c r="B173" s="135"/>
      <c r="C173" s="189"/>
      <c r="D173" s="170" t="s">
        <v>33</v>
      </c>
      <c r="E173" s="171">
        <v>10</v>
      </c>
      <c r="F173" s="172">
        <v>1</v>
      </c>
      <c r="G173" s="67" t="s">
        <v>71</v>
      </c>
      <c r="H173" s="68">
        <v>52</v>
      </c>
      <c r="I173" s="69">
        <v>1044210</v>
      </c>
      <c r="J173" s="70">
        <v>1.4450000000000001</v>
      </c>
      <c r="K173" s="173">
        <v>1</v>
      </c>
      <c r="L173" s="74">
        <f t="shared" ref="L173" si="412">H173*I173*J173*K173</f>
        <v>78461939.400000006</v>
      </c>
      <c r="M173" s="171">
        <f t="shared" ref="M173" si="413">ROUND(50/E173,2)</f>
        <v>5</v>
      </c>
      <c r="N173" s="74">
        <f t="shared" ref="N173" si="414">L173*M173</f>
        <v>392309697</v>
      </c>
      <c r="O173" s="81"/>
      <c r="P173" s="74">
        <f t="shared" ref="P173" si="415">O173*L173</f>
        <v>0</v>
      </c>
      <c r="Q173" s="74">
        <f t="shared" ref="Q173" si="416">N173-P173</f>
        <v>392309697</v>
      </c>
      <c r="R173" s="62" t="s">
        <v>201</v>
      </c>
    </row>
    <row r="174" spans="1:18">
      <c r="A174" s="129"/>
      <c r="B174" s="135"/>
      <c r="C174" s="189"/>
      <c r="D174" s="170"/>
      <c r="E174" s="171"/>
      <c r="F174" s="172"/>
      <c r="G174" s="67"/>
      <c r="H174" s="68"/>
      <c r="I174" s="69"/>
      <c r="J174" s="70"/>
      <c r="K174" s="173"/>
      <c r="L174" s="74"/>
      <c r="M174" s="171"/>
      <c r="N174" s="74"/>
      <c r="O174" s="81"/>
      <c r="P174" s="74"/>
      <c r="Q174" s="74"/>
      <c r="R174" s="75"/>
    </row>
    <row r="175" spans="1:18">
      <c r="A175" s="129"/>
      <c r="B175" s="135"/>
      <c r="C175" s="189"/>
      <c r="D175" s="170" t="s">
        <v>33</v>
      </c>
      <c r="E175" s="171">
        <v>10</v>
      </c>
      <c r="F175" s="172">
        <v>1</v>
      </c>
      <c r="G175" s="67" t="s">
        <v>71</v>
      </c>
      <c r="H175" s="68">
        <v>2</v>
      </c>
      <c r="I175" s="69">
        <v>3340456</v>
      </c>
      <c r="J175" s="70">
        <v>1.4450000000000001</v>
      </c>
      <c r="K175" s="173">
        <v>1</v>
      </c>
      <c r="L175" s="74">
        <f t="shared" ref="L175" si="417">H175*I175*J175*K175</f>
        <v>9653917.8399999999</v>
      </c>
      <c r="M175" s="171">
        <f t="shared" ref="M175" si="418">ROUND(50/E175,2)</f>
        <v>5</v>
      </c>
      <c r="N175" s="74">
        <f t="shared" ref="N175" si="419">L175*M175</f>
        <v>48269589.200000003</v>
      </c>
      <c r="O175" s="81"/>
      <c r="P175" s="74">
        <f t="shared" ref="P175" si="420">O175*L175</f>
        <v>0</v>
      </c>
      <c r="Q175" s="74">
        <f t="shared" ref="Q175" si="421">N175-P175</f>
        <v>48269589.200000003</v>
      </c>
      <c r="R175" s="62" t="s">
        <v>202</v>
      </c>
    </row>
    <row r="176" spans="1:18">
      <c r="A176" s="129"/>
      <c r="B176" s="135"/>
      <c r="C176" s="189"/>
      <c r="D176" s="170"/>
      <c r="E176" s="171"/>
      <c r="F176" s="172"/>
      <c r="G176" s="67"/>
      <c r="H176" s="68"/>
      <c r="I176" s="69"/>
      <c r="J176" s="70"/>
      <c r="K176" s="173"/>
      <c r="L176" s="74"/>
      <c r="M176" s="171"/>
      <c r="N176" s="74"/>
      <c r="O176" s="81"/>
      <c r="P176" s="74"/>
      <c r="Q176" s="74"/>
      <c r="R176" s="75"/>
    </row>
    <row r="177" spans="1:20">
      <c r="A177" s="129"/>
      <c r="B177" s="135"/>
      <c r="C177" s="189" t="s">
        <v>203</v>
      </c>
      <c r="D177" s="170" t="s">
        <v>33</v>
      </c>
      <c r="E177" s="171">
        <v>15</v>
      </c>
      <c r="F177" s="172">
        <v>1</v>
      </c>
      <c r="G177" s="67" t="s">
        <v>110</v>
      </c>
      <c r="H177" s="68">
        <v>380</v>
      </c>
      <c r="I177" s="69">
        <v>41654</v>
      </c>
      <c r="J177" s="70">
        <v>1.4450000000000001</v>
      </c>
      <c r="K177" s="173">
        <v>1</v>
      </c>
      <c r="L177" s="74">
        <f t="shared" ref="L177" si="422">H177*I177*J177*K177</f>
        <v>22872211.400000002</v>
      </c>
      <c r="M177" s="171">
        <f t="shared" ref="M177" si="423">ROUND(50/E177,2)</f>
        <v>3.33</v>
      </c>
      <c r="N177" s="74">
        <f t="shared" ref="N177" si="424">L177*M177</f>
        <v>76164463.962000012</v>
      </c>
      <c r="O177" s="81"/>
      <c r="P177" s="74">
        <f t="shared" ref="P177" si="425">O177*L177</f>
        <v>0</v>
      </c>
      <c r="Q177" s="74">
        <f t="shared" ref="Q177" si="426">N177-P177</f>
        <v>76164463.962000012</v>
      </c>
      <c r="R177" s="62"/>
    </row>
    <row r="178" spans="1:20">
      <c r="A178" s="129"/>
      <c r="B178" s="135"/>
      <c r="C178" s="189"/>
      <c r="D178" s="170"/>
      <c r="E178" s="171"/>
      <c r="F178" s="172"/>
      <c r="G178" s="67"/>
      <c r="H178" s="68"/>
      <c r="I178" s="69"/>
      <c r="J178" s="70"/>
      <c r="K178" s="173"/>
      <c r="L178" s="74"/>
      <c r="M178" s="171"/>
      <c r="N178" s="74"/>
      <c r="O178" s="81"/>
      <c r="P178" s="74"/>
      <c r="Q178" s="74"/>
      <c r="R178" s="150" t="s">
        <v>192</v>
      </c>
    </row>
    <row r="179" spans="1:20">
      <c r="A179" s="129"/>
      <c r="B179" s="135"/>
      <c r="C179" s="225" t="s">
        <v>204</v>
      </c>
      <c r="D179" s="170" t="s">
        <v>33</v>
      </c>
      <c r="E179" s="171">
        <v>30</v>
      </c>
      <c r="F179" s="172">
        <v>1</v>
      </c>
      <c r="G179" s="67" t="s">
        <v>110</v>
      </c>
      <c r="H179" s="68">
        <v>510</v>
      </c>
      <c r="I179" s="69">
        <v>18653</v>
      </c>
      <c r="J179" s="70">
        <v>1.4450000000000001</v>
      </c>
      <c r="K179" s="173">
        <v>1</v>
      </c>
      <c r="L179" s="74">
        <f t="shared" ref="L179" si="427">H179*I179*J179*K179</f>
        <v>13746328.350000001</v>
      </c>
      <c r="M179" s="171">
        <f>ROUNDDOWN(50/E179,2)</f>
        <v>1.66</v>
      </c>
      <c r="N179" s="74">
        <f t="shared" ref="N179" si="428">L179*M179</f>
        <v>22818905.061000001</v>
      </c>
      <c r="O179" s="81"/>
      <c r="P179" s="74">
        <f t="shared" ref="P179" si="429">O179*L179</f>
        <v>0</v>
      </c>
      <c r="Q179" s="74">
        <f t="shared" ref="Q179" si="430">N179-P179</f>
        <v>22818905.061000001</v>
      </c>
      <c r="R179" s="62"/>
    </row>
    <row r="180" spans="1:20">
      <c r="A180" s="138"/>
      <c r="B180" s="139"/>
      <c r="C180" s="226"/>
      <c r="D180" s="175"/>
      <c r="E180" s="176"/>
      <c r="F180" s="177"/>
      <c r="G180" s="144"/>
      <c r="H180" s="145"/>
      <c r="I180" s="146"/>
      <c r="J180" s="70"/>
      <c r="K180" s="178"/>
      <c r="L180" s="148"/>
      <c r="M180" s="176"/>
      <c r="N180" s="148"/>
      <c r="O180" s="149"/>
      <c r="P180" s="148"/>
      <c r="Q180" s="148"/>
      <c r="R180" s="150" t="s">
        <v>103</v>
      </c>
    </row>
    <row r="181" spans="1:20" ht="13.5" customHeight="1">
      <c r="A181" s="151" t="s">
        <v>178</v>
      </c>
      <c r="B181" s="152" t="s">
        <v>198</v>
      </c>
      <c r="C181" s="227" t="s">
        <v>204</v>
      </c>
      <c r="D181" s="181" t="s">
        <v>33</v>
      </c>
      <c r="E181" s="182">
        <v>30</v>
      </c>
      <c r="F181" s="183">
        <v>1</v>
      </c>
      <c r="G181" s="157" t="s">
        <v>110</v>
      </c>
      <c r="H181" s="158">
        <v>780</v>
      </c>
      <c r="I181" s="159">
        <v>23037</v>
      </c>
      <c r="J181" s="70">
        <v>1.4450000000000001</v>
      </c>
      <c r="K181" s="184">
        <v>1</v>
      </c>
      <c r="L181" s="161">
        <f t="shared" ref="L181" si="431">H181*I181*J181*K181</f>
        <v>25965002.700000003</v>
      </c>
      <c r="M181" s="182">
        <f t="shared" ref="M181" si="432">ROUNDDOWN(50/E181,2)</f>
        <v>1.66</v>
      </c>
      <c r="N181" s="161">
        <f t="shared" ref="N181" si="433">L181*M181</f>
        <v>43101904.482000001</v>
      </c>
      <c r="O181" s="162"/>
      <c r="P181" s="161">
        <f t="shared" ref="P181" si="434">O181*L181</f>
        <v>0</v>
      </c>
      <c r="Q181" s="161">
        <f t="shared" ref="Q181" si="435">N181-P181</f>
        <v>43101904.482000001</v>
      </c>
      <c r="R181" s="163"/>
    </row>
    <row r="182" spans="1:20">
      <c r="A182" s="129"/>
      <c r="B182" s="135"/>
      <c r="C182" s="228"/>
      <c r="D182" s="170"/>
      <c r="E182" s="171"/>
      <c r="F182" s="172"/>
      <c r="G182" s="67"/>
      <c r="H182" s="68"/>
      <c r="I182" s="69"/>
      <c r="J182" s="70"/>
      <c r="K182" s="173"/>
      <c r="L182" s="74"/>
      <c r="M182" s="171"/>
      <c r="N182" s="74"/>
      <c r="O182" s="81"/>
      <c r="P182" s="74"/>
      <c r="Q182" s="74"/>
      <c r="R182" s="75" t="s">
        <v>205</v>
      </c>
    </row>
    <row r="183" spans="1:20">
      <c r="A183" s="129"/>
      <c r="B183" s="135"/>
      <c r="C183" s="228"/>
      <c r="D183" s="170" t="s">
        <v>33</v>
      </c>
      <c r="E183" s="171">
        <v>30</v>
      </c>
      <c r="F183" s="172">
        <v>1</v>
      </c>
      <c r="G183" s="67" t="s">
        <v>110</v>
      </c>
      <c r="H183" s="68">
        <v>330</v>
      </c>
      <c r="I183" s="69">
        <v>27358</v>
      </c>
      <c r="J183" s="70">
        <v>1.4450000000000001</v>
      </c>
      <c r="K183" s="173">
        <v>1</v>
      </c>
      <c r="L183" s="74">
        <f t="shared" ref="L183" si="436">H183*I183*J183*K183</f>
        <v>13045662.300000001</v>
      </c>
      <c r="M183" s="171">
        <f t="shared" ref="M183" si="437">ROUNDDOWN(50/E183,2)</f>
        <v>1.66</v>
      </c>
      <c r="N183" s="74">
        <f t="shared" ref="N183" si="438">L183*M183</f>
        <v>21655799.418000001</v>
      </c>
      <c r="O183" s="81"/>
      <c r="P183" s="74">
        <f t="shared" ref="P183" si="439">O183*L183</f>
        <v>0</v>
      </c>
      <c r="Q183" s="74">
        <f t="shared" ref="Q183" si="440">N183-P183</f>
        <v>21655799.418000001</v>
      </c>
      <c r="R183" s="62"/>
    </row>
    <row r="184" spans="1:20">
      <c r="A184" s="129"/>
      <c r="B184" s="135"/>
      <c r="C184" s="229"/>
      <c r="D184" s="170"/>
      <c r="E184" s="171"/>
      <c r="F184" s="172"/>
      <c r="G184" s="67"/>
      <c r="H184" s="68"/>
      <c r="I184" s="69"/>
      <c r="J184" s="70"/>
      <c r="K184" s="173"/>
      <c r="L184" s="74"/>
      <c r="M184" s="171"/>
      <c r="N184" s="74"/>
      <c r="O184" s="81"/>
      <c r="P184" s="74"/>
      <c r="Q184" s="74"/>
      <c r="R184" s="150" t="s">
        <v>206</v>
      </c>
    </row>
    <row r="185" spans="1:20">
      <c r="A185" s="129"/>
      <c r="B185" s="135"/>
      <c r="C185" s="190" t="s">
        <v>207</v>
      </c>
      <c r="D185" s="170" t="s">
        <v>33</v>
      </c>
      <c r="E185" s="171">
        <v>25</v>
      </c>
      <c r="F185" s="172">
        <v>1</v>
      </c>
      <c r="G185" s="67" t="s">
        <v>110</v>
      </c>
      <c r="H185" s="68">
        <v>4663</v>
      </c>
      <c r="I185" s="69">
        <v>21461</v>
      </c>
      <c r="J185" s="70">
        <v>1.4450000000000001</v>
      </c>
      <c r="K185" s="173">
        <v>1</v>
      </c>
      <c r="L185" s="74">
        <f t="shared" ref="L185" si="441">H185*I185*J185*K185</f>
        <v>144604969.13500002</v>
      </c>
      <c r="M185" s="171">
        <f t="shared" ref="M185" si="442">ROUND(50/E185,2)</f>
        <v>2</v>
      </c>
      <c r="N185" s="74">
        <f t="shared" ref="N185" si="443">L185*M185</f>
        <v>289209938.27000004</v>
      </c>
      <c r="O185" s="81"/>
      <c r="P185" s="74">
        <f t="shared" ref="P185" si="444">O185*L185</f>
        <v>0</v>
      </c>
      <c r="Q185" s="74">
        <f t="shared" ref="Q185" si="445">N185-P185</f>
        <v>289209938.27000004</v>
      </c>
      <c r="R185" s="62"/>
    </row>
    <row r="186" spans="1:20">
      <c r="A186" s="129"/>
      <c r="B186" s="135"/>
      <c r="C186" s="190"/>
      <c r="D186" s="170"/>
      <c r="E186" s="171"/>
      <c r="F186" s="172"/>
      <c r="G186" s="67"/>
      <c r="H186" s="68"/>
      <c r="I186" s="69"/>
      <c r="J186" s="70"/>
      <c r="K186" s="173"/>
      <c r="L186" s="74"/>
      <c r="M186" s="171"/>
      <c r="N186" s="74"/>
      <c r="O186" s="81"/>
      <c r="P186" s="74"/>
      <c r="Q186" s="74"/>
      <c r="R186" s="75" t="s">
        <v>208</v>
      </c>
    </row>
    <row r="187" spans="1:20">
      <c r="A187" s="129"/>
      <c r="B187" s="135"/>
      <c r="C187" s="190"/>
      <c r="D187" s="170" t="s">
        <v>33</v>
      </c>
      <c r="E187" s="171">
        <v>25</v>
      </c>
      <c r="F187" s="172">
        <v>1</v>
      </c>
      <c r="G187" s="67" t="s">
        <v>110</v>
      </c>
      <c r="H187" s="68">
        <v>22828</v>
      </c>
      <c r="I187" s="69">
        <v>27418</v>
      </c>
      <c r="J187" s="70">
        <v>1.4450000000000001</v>
      </c>
      <c r="K187" s="173">
        <v>1</v>
      </c>
      <c r="L187" s="74">
        <f t="shared" ref="L187" si="446">H187*I187*J187*K187</f>
        <v>904422760.28000009</v>
      </c>
      <c r="M187" s="171">
        <f t="shared" ref="M187" si="447">ROUND(50/E187,2)</f>
        <v>2</v>
      </c>
      <c r="N187" s="74">
        <f t="shared" ref="N187" si="448">L187*M187</f>
        <v>1808845520.5600002</v>
      </c>
      <c r="O187" s="81"/>
      <c r="P187" s="74">
        <f t="shared" ref="P187" si="449">O187*L187</f>
        <v>0</v>
      </c>
      <c r="Q187" s="74">
        <f t="shared" ref="Q187" si="450">N187-P187</f>
        <v>1808845520.5600002</v>
      </c>
      <c r="R187" s="62"/>
    </row>
    <row r="188" spans="1:20">
      <c r="A188" s="129"/>
      <c r="B188" s="164"/>
      <c r="C188" s="190"/>
      <c r="D188" s="170"/>
      <c r="E188" s="171"/>
      <c r="F188" s="172"/>
      <c r="G188" s="67"/>
      <c r="H188" s="68"/>
      <c r="I188" s="69"/>
      <c r="J188" s="70"/>
      <c r="K188" s="173"/>
      <c r="L188" s="74"/>
      <c r="M188" s="171"/>
      <c r="N188" s="74"/>
      <c r="O188" s="81"/>
      <c r="P188" s="74"/>
      <c r="Q188" s="74"/>
      <c r="R188" s="150" t="s">
        <v>103</v>
      </c>
    </row>
    <row r="189" spans="1:20" ht="13.5" customHeight="1">
      <c r="A189" s="129"/>
      <c r="B189" s="130" t="s">
        <v>209</v>
      </c>
      <c r="C189" s="190" t="s">
        <v>210</v>
      </c>
      <c r="D189" s="170" t="s">
        <v>33</v>
      </c>
      <c r="E189" s="171">
        <v>10</v>
      </c>
      <c r="F189" s="172">
        <v>1</v>
      </c>
      <c r="G189" s="67" t="s">
        <v>66</v>
      </c>
      <c r="H189" s="68">
        <v>2</v>
      </c>
      <c r="I189" s="69">
        <v>2445881</v>
      </c>
      <c r="J189" s="70">
        <v>1.4450000000000001</v>
      </c>
      <c r="K189" s="173">
        <v>1</v>
      </c>
      <c r="L189" s="74">
        <f t="shared" ref="L189" si="451">H189*I189*J189*K189</f>
        <v>7068596.0899999999</v>
      </c>
      <c r="M189" s="171">
        <f t="shared" ref="M189" si="452">ROUND(50/E189,2)</f>
        <v>5</v>
      </c>
      <c r="N189" s="74">
        <f t="shared" ref="N189" si="453">L189*M189</f>
        <v>35342980.450000003</v>
      </c>
      <c r="O189" s="81"/>
      <c r="P189" s="74">
        <f t="shared" ref="P189" si="454">O189*L189</f>
        <v>0</v>
      </c>
      <c r="Q189" s="74">
        <f t="shared" ref="Q189" si="455">N189-P189</f>
        <v>35342980.450000003</v>
      </c>
      <c r="R189" s="62" t="s">
        <v>211</v>
      </c>
    </row>
    <row r="190" spans="1:20">
      <c r="A190" s="129"/>
      <c r="B190" s="130"/>
      <c r="C190" s="190"/>
      <c r="D190" s="170"/>
      <c r="E190" s="171"/>
      <c r="F190" s="172"/>
      <c r="G190" s="67"/>
      <c r="H190" s="68"/>
      <c r="I190" s="69"/>
      <c r="J190" s="83"/>
      <c r="K190" s="173"/>
      <c r="L190" s="74"/>
      <c r="M190" s="171"/>
      <c r="N190" s="74"/>
      <c r="O190" s="81"/>
      <c r="P190" s="74"/>
      <c r="Q190" s="74"/>
      <c r="R190" s="230" t="s">
        <v>212</v>
      </c>
    </row>
    <row r="191" spans="1:20">
      <c r="A191" s="129"/>
      <c r="B191" s="130"/>
      <c r="C191" s="190"/>
      <c r="D191" s="170" t="s">
        <v>33</v>
      </c>
      <c r="E191" s="171">
        <v>10</v>
      </c>
      <c r="F191" s="172">
        <v>1</v>
      </c>
      <c r="G191" s="67" t="s">
        <v>66</v>
      </c>
      <c r="H191" s="68">
        <v>6</v>
      </c>
      <c r="I191" s="69">
        <v>3568602</v>
      </c>
      <c r="J191" s="85">
        <v>1.4450000000000001</v>
      </c>
      <c r="K191" s="173">
        <v>1</v>
      </c>
      <c r="L191" s="74">
        <f t="shared" ref="L191" si="456">H191*I191*J191*K191</f>
        <v>30939779.34</v>
      </c>
      <c r="M191" s="171">
        <f t="shared" ref="M191" si="457">ROUND(50/E191,2)</f>
        <v>5</v>
      </c>
      <c r="N191" s="74">
        <f t="shared" ref="N191" si="458">L191*M191</f>
        <v>154698896.69999999</v>
      </c>
      <c r="O191" s="81"/>
      <c r="P191" s="74">
        <f t="shared" ref="P191" si="459">O191*L191</f>
        <v>0</v>
      </c>
      <c r="Q191" s="74">
        <f t="shared" ref="Q191" si="460">N191-P191</f>
        <v>154698896.69999999</v>
      </c>
      <c r="R191" s="62" t="s">
        <v>213</v>
      </c>
    </row>
    <row r="192" spans="1:20" ht="14.25" thickBot="1">
      <c r="A192" s="208"/>
      <c r="B192" s="231"/>
      <c r="C192" s="211"/>
      <c r="D192" s="232"/>
      <c r="E192" s="233"/>
      <c r="F192" s="234"/>
      <c r="G192" s="91"/>
      <c r="H192" s="92"/>
      <c r="I192" s="93"/>
      <c r="J192" s="94"/>
      <c r="K192" s="235"/>
      <c r="L192" s="98"/>
      <c r="M192" s="233"/>
      <c r="N192" s="98"/>
      <c r="O192" s="215"/>
      <c r="P192" s="98"/>
      <c r="Q192" s="98"/>
      <c r="R192" s="99" t="s">
        <v>214</v>
      </c>
      <c r="T192" s="100"/>
    </row>
    <row r="193" spans="1:23" ht="13.5" customHeight="1">
      <c r="A193" s="236" t="s">
        <v>215</v>
      </c>
      <c r="B193" s="237" t="s">
        <v>215</v>
      </c>
      <c r="C193" s="128" t="s">
        <v>216</v>
      </c>
      <c r="D193" s="217" t="s">
        <v>31</v>
      </c>
      <c r="E193" s="218">
        <v>10</v>
      </c>
      <c r="F193" s="219">
        <v>0.5</v>
      </c>
      <c r="G193" s="54" t="s">
        <v>27</v>
      </c>
      <c r="H193" s="55">
        <v>5035</v>
      </c>
      <c r="I193" s="56">
        <v>9538</v>
      </c>
      <c r="J193" s="105">
        <v>1.4450000000000001</v>
      </c>
      <c r="K193" s="220">
        <v>0.5</v>
      </c>
      <c r="L193" s="61">
        <f t="shared" ref="L193" si="461">H193*I193*J193*K193</f>
        <v>34697217.175000004</v>
      </c>
      <c r="M193" s="218">
        <f t="shared" ref="M193" si="462">ROUND(50/E193,2)</f>
        <v>5</v>
      </c>
      <c r="N193" s="61">
        <f t="shared" ref="N193" si="463">L193*M193</f>
        <v>173486085.87500003</v>
      </c>
      <c r="O193" s="221">
        <v>3</v>
      </c>
      <c r="P193" s="61">
        <f t="shared" ref="P193" si="464">O193*L193</f>
        <v>104091651.52500001</v>
      </c>
      <c r="Q193" s="61">
        <f t="shared" ref="Q193" si="465">N193-P193</f>
        <v>69394434.350000024</v>
      </c>
      <c r="R193" s="238"/>
    </row>
    <row r="194" spans="1:23">
      <c r="A194" s="239"/>
      <c r="B194" s="135"/>
      <c r="C194" s="131"/>
      <c r="D194" s="170"/>
      <c r="E194" s="171"/>
      <c r="F194" s="172"/>
      <c r="G194" s="67"/>
      <c r="H194" s="68"/>
      <c r="I194" s="69"/>
      <c r="J194" s="70"/>
      <c r="K194" s="173"/>
      <c r="L194" s="74"/>
      <c r="M194" s="171"/>
      <c r="N194" s="74"/>
      <c r="O194" s="81"/>
      <c r="P194" s="74"/>
      <c r="Q194" s="74"/>
      <c r="R194" s="75"/>
    </row>
    <row r="195" spans="1:23">
      <c r="A195" s="239"/>
      <c r="B195" s="135"/>
      <c r="C195" s="131"/>
      <c r="D195" s="170" t="s">
        <v>26</v>
      </c>
      <c r="E195" s="171">
        <v>15</v>
      </c>
      <c r="F195" s="172">
        <v>1</v>
      </c>
      <c r="G195" s="67" t="s">
        <v>27</v>
      </c>
      <c r="H195" s="68">
        <v>5035</v>
      </c>
      <c r="I195" s="69">
        <v>9538</v>
      </c>
      <c r="J195" s="70">
        <v>1.4450000000000001</v>
      </c>
      <c r="K195" s="173">
        <v>1</v>
      </c>
      <c r="L195" s="74">
        <f t="shared" ref="L195" si="466">H195*I195*J195*K195</f>
        <v>69394434.350000009</v>
      </c>
      <c r="M195" s="171">
        <f t="shared" ref="M195" si="467">ROUND(50/E195,2)</f>
        <v>3.33</v>
      </c>
      <c r="N195" s="74">
        <f t="shared" ref="N195" si="468">L195*M195</f>
        <v>231083466.38550004</v>
      </c>
      <c r="O195" s="81"/>
      <c r="P195" s="74">
        <f t="shared" ref="P195" si="469">O195*L195</f>
        <v>0</v>
      </c>
      <c r="Q195" s="74">
        <f t="shared" ref="Q195" si="470">N195-P195</f>
        <v>231083466.38550004</v>
      </c>
      <c r="R195" s="62" t="s">
        <v>217</v>
      </c>
    </row>
    <row r="196" spans="1:23">
      <c r="A196" s="239"/>
      <c r="B196" s="135"/>
      <c r="C196" s="131"/>
      <c r="D196" s="170"/>
      <c r="E196" s="171"/>
      <c r="F196" s="172"/>
      <c r="G196" s="67"/>
      <c r="H196" s="68"/>
      <c r="I196" s="69"/>
      <c r="J196" s="70"/>
      <c r="K196" s="173"/>
      <c r="L196" s="74"/>
      <c r="M196" s="171"/>
      <c r="N196" s="74"/>
      <c r="O196" s="81"/>
      <c r="P196" s="74"/>
      <c r="Q196" s="74"/>
      <c r="R196" s="75" t="s">
        <v>218</v>
      </c>
    </row>
    <row r="197" spans="1:23">
      <c r="A197" s="239"/>
      <c r="B197" s="135"/>
      <c r="C197" s="134" t="s">
        <v>219</v>
      </c>
      <c r="D197" s="170" t="s">
        <v>33</v>
      </c>
      <c r="E197" s="171">
        <v>20</v>
      </c>
      <c r="F197" s="172">
        <v>1</v>
      </c>
      <c r="G197" s="67" t="s">
        <v>110</v>
      </c>
      <c r="H197" s="68">
        <v>905</v>
      </c>
      <c r="I197" s="69">
        <v>63972</v>
      </c>
      <c r="J197" s="70">
        <v>1.4450000000000001</v>
      </c>
      <c r="K197" s="173">
        <v>1</v>
      </c>
      <c r="L197" s="74">
        <f t="shared" ref="L197" si="471">H197*I197*J197*K197</f>
        <v>83657783.700000003</v>
      </c>
      <c r="M197" s="171">
        <f t="shared" ref="M197" si="472">ROUND(50/E197,2)</f>
        <v>2.5</v>
      </c>
      <c r="N197" s="74">
        <f t="shared" ref="N197" si="473">L197*M197</f>
        <v>209144459.25</v>
      </c>
      <c r="O197" s="81"/>
      <c r="P197" s="74">
        <f t="shared" ref="P197" si="474">O197*L197</f>
        <v>0</v>
      </c>
      <c r="Q197" s="74">
        <f t="shared" ref="Q197" si="475">N197-P197</f>
        <v>209144459.25</v>
      </c>
      <c r="R197" s="62" t="s">
        <v>220</v>
      </c>
    </row>
    <row r="198" spans="1:23">
      <c r="A198" s="239"/>
      <c r="B198" s="135"/>
      <c r="C198" s="134"/>
      <c r="D198" s="170"/>
      <c r="E198" s="171"/>
      <c r="F198" s="172"/>
      <c r="G198" s="67"/>
      <c r="H198" s="68"/>
      <c r="I198" s="69"/>
      <c r="J198" s="70"/>
      <c r="K198" s="173"/>
      <c r="L198" s="74"/>
      <c r="M198" s="171"/>
      <c r="N198" s="74"/>
      <c r="O198" s="81"/>
      <c r="P198" s="74"/>
      <c r="Q198" s="74"/>
      <c r="R198" s="75" t="s">
        <v>221</v>
      </c>
    </row>
    <row r="199" spans="1:23">
      <c r="A199" s="239"/>
      <c r="B199" s="135"/>
      <c r="C199" s="131" t="s">
        <v>222</v>
      </c>
      <c r="D199" s="170" t="s">
        <v>31</v>
      </c>
      <c r="E199" s="171">
        <v>5</v>
      </c>
      <c r="F199" s="172">
        <v>0.2</v>
      </c>
      <c r="G199" s="67" t="s">
        <v>27</v>
      </c>
      <c r="H199" s="68">
        <v>250</v>
      </c>
      <c r="I199" s="69">
        <v>84236</v>
      </c>
      <c r="J199" s="70">
        <v>1.4450000000000001</v>
      </c>
      <c r="K199" s="173">
        <v>0.2</v>
      </c>
      <c r="L199" s="74">
        <f>SUM(L201:L220)*0.2</f>
        <v>54048058.945000008</v>
      </c>
      <c r="M199" s="171">
        <f t="shared" ref="M199" si="476">ROUND(50/E199,2)</f>
        <v>10</v>
      </c>
      <c r="N199" s="74">
        <f t="shared" ref="N199" si="477">L199*M199</f>
        <v>540480589.45000005</v>
      </c>
      <c r="O199" s="81">
        <v>3</v>
      </c>
      <c r="P199" s="74">
        <f t="shared" ref="P199" si="478">O199*L199</f>
        <v>162144176.83500004</v>
      </c>
      <c r="Q199" s="74">
        <f t="shared" ref="Q199" si="479">N199-P199</f>
        <v>378336412.61500001</v>
      </c>
      <c r="R199" s="62"/>
    </row>
    <row r="200" spans="1:23">
      <c r="A200" s="239"/>
      <c r="B200" s="135"/>
      <c r="C200" s="131"/>
      <c r="D200" s="170"/>
      <c r="E200" s="171"/>
      <c r="F200" s="172"/>
      <c r="G200" s="67"/>
      <c r="H200" s="68"/>
      <c r="I200" s="69"/>
      <c r="J200" s="70"/>
      <c r="K200" s="173"/>
      <c r="L200" s="74"/>
      <c r="M200" s="171"/>
      <c r="N200" s="74"/>
      <c r="O200" s="81"/>
      <c r="P200" s="74"/>
      <c r="Q200" s="74"/>
      <c r="R200" s="75"/>
    </row>
    <row r="201" spans="1:23">
      <c r="A201" s="239"/>
      <c r="B201" s="135"/>
      <c r="C201" s="131"/>
      <c r="D201" s="170" t="s">
        <v>33</v>
      </c>
      <c r="E201" s="171">
        <v>15</v>
      </c>
      <c r="F201" s="172">
        <v>1</v>
      </c>
      <c r="G201" s="67" t="s">
        <v>27</v>
      </c>
      <c r="H201" s="68">
        <v>250</v>
      </c>
      <c r="I201" s="69">
        <v>84236</v>
      </c>
      <c r="J201" s="70">
        <v>1.4450000000000001</v>
      </c>
      <c r="K201" s="173">
        <v>1</v>
      </c>
      <c r="L201" s="240">
        <f t="shared" ref="L201" si="480">H201*I201*J201*K201</f>
        <v>30430255</v>
      </c>
      <c r="M201" s="171">
        <f t="shared" ref="M201" si="481">ROUND(50/E201,2)</f>
        <v>3.33</v>
      </c>
      <c r="N201" s="74">
        <f t="shared" ref="N201" si="482">L201*M201</f>
        <v>101332749.15000001</v>
      </c>
      <c r="O201" s="81"/>
      <c r="P201" s="74">
        <f t="shared" ref="P201" si="483">O201*L201</f>
        <v>0</v>
      </c>
      <c r="Q201" s="74">
        <f t="shared" ref="Q201" si="484">N201-P201</f>
        <v>101332749.15000001</v>
      </c>
      <c r="R201" s="62" t="s">
        <v>223</v>
      </c>
      <c r="V201" s="241"/>
      <c r="W201" s="242"/>
    </row>
    <row r="202" spans="1:23">
      <c r="A202" s="239"/>
      <c r="B202" s="135"/>
      <c r="C202" s="131"/>
      <c r="D202" s="170"/>
      <c r="E202" s="171"/>
      <c r="F202" s="172"/>
      <c r="G202" s="67"/>
      <c r="H202" s="68"/>
      <c r="I202" s="69"/>
      <c r="J202" s="70"/>
      <c r="K202" s="173"/>
      <c r="L202" s="240"/>
      <c r="M202" s="171"/>
      <c r="N202" s="74"/>
      <c r="O202" s="81"/>
      <c r="P202" s="74"/>
      <c r="Q202" s="74"/>
      <c r="R202" s="75" t="s">
        <v>224</v>
      </c>
    </row>
    <row r="203" spans="1:23">
      <c r="A203" s="239"/>
      <c r="B203" s="135"/>
      <c r="C203" s="131"/>
      <c r="D203" s="170" t="s">
        <v>33</v>
      </c>
      <c r="E203" s="171">
        <v>15</v>
      </c>
      <c r="F203" s="172">
        <v>1</v>
      </c>
      <c r="G203" s="67" t="s">
        <v>27</v>
      </c>
      <c r="H203" s="68">
        <v>455</v>
      </c>
      <c r="I203" s="69">
        <v>112187</v>
      </c>
      <c r="J203" s="70">
        <v>1.4450000000000001</v>
      </c>
      <c r="K203" s="173">
        <v>1</v>
      </c>
      <c r="L203" s="240">
        <f t="shared" ref="L203" si="485">H203*I203*J203*K203</f>
        <v>73760147.825000003</v>
      </c>
      <c r="M203" s="171">
        <f t="shared" ref="M203" si="486">ROUND(50/E203,2)</f>
        <v>3.33</v>
      </c>
      <c r="N203" s="74">
        <f t="shared" ref="N203" si="487">L203*M203</f>
        <v>245621292.25725001</v>
      </c>
      <c r="O203" s="81"/>
      <c r="P203" s="74">
        <f t="shared" ref="P203" si="488">O203*L203</f>
        <v>0</v>
      </c>
      <c r="Q203" s="74">
        <f t="shared" ref="Q203" si="489">N203-P203</f>
        <v>245621292.25725001</v>
      </c>
      <c r="R203" s="62" t="s">
        <v>223</v>
      </c>
    </row>
    <row r="204" spans="1:23">
      <c r="A204" s="239"/>
      <c r="B204" s="135"/>
      <c r="C204" s="131"/>
      <c r="D204" s="170"/>
      <c r="E204" s="171"/>
      <c r="F204" s="172"/>
      <c r="G204" s="67"/>
      <c r="H204" s="68"/>
      <c r="I204" s="69"/>
      <c r="J204" s="70"/>
      <c r="K204" s="173"/>
      <c r="L204" s="240"/>
      <c r="M204" s="171"/>
      <c r="N204" s="74"/>
      <c r="O204" s="81"/>
      <c r="P204" s="74"/>
      <c r="Q204" s="74"/>
      <c r="R204" s="75" t="s">
        <v>225</v>
      </c>
    </row>
    <row r="205" spans="1:23">
      <c r="A205" s="239"/>
      <c r="B205" s="135"/>
      <c r="C205" s="131"/>
      <c r="D205" s="170" t="s">
        <v>33</v>
      </c>
      <c r="E205" s="171">
        <v>15</v>
      </c>
      <c r="F205" s="172">
        <v>1</v>
      </c>
      <c r="G205" s="67" t="s">
        <v>27</v>
      </c>
      <c r="H205" s="68">
        <v>198</v>
      </c>
      <c r="I205" s="69">
        <v>144720</v>
      </c>
      <c r="J205" s="70">
        <v>1.4450000000000001</v>
      </c>
      <c r="K205" s="173">
        <v>1</v>
      </c>
      <c r="L205" s="240">
        <f t="shared" ref="L205" si="490">H205*I205*J205*K205</f>
        <v>41405839.200000003</v>
      </c>
      <c r="M205" s="171">
        <f t="shared" ref="M205" si="491">ROUND(50/E205,2)</f>
        <v>3.33</v>
      </c>
      <c r="N205" s="74">
        <f t="shared" ref="N205" si="492">L205*M205</f>
        <v>137881444.53600001</v>
      </c>
      <c r="O205" s="81"/>
      <c r="P205" s="74">
        <f t="shared" ref="P205" si="493">O205*L205</f>
        <v>0</v>
      </c>
      <c r="Q205" s="74">
        <f t="shared" ref="Q205" si="494">N205-P205</f>
        <v>137881444.53600001</v>
      </c>
      <c r="R205" s="62" t="s">
        <v>223</v>
      </c>
    </row>
    <row r="206" spans="1:23">
      <c r="A206" s="239"/>
      <c r="B206" s="135"/>
      <c r="C206" s="131"/>
      <c r="D206" s="170"/>
      <c r="E206" s="171"/>
      <c r="F206" s="172"/>
      <c r="G206" s="67"/>
      <c r="H206" s="68"/>
      <c r="I206" s="69"/>
      <c r="J206" s="70"/>
      <c r="K206" s="173"/>
      <c r="L206" s="240"/>
      <c r="M206" s="171"/>
      <c r="N206" s="74"/>
      <c r="O206" s="81"/>
      <c r="P206" s="74"/>
      <c r="Q206" s="74"/>
      <c r="R206" s="75" t="s">
        <v>226</v>
      </c>
    </row>
    <row r="207" spans="1:23">
      <c r="A207" s="239"/>
      <c r="B207" s="135"/>
      <c r="C207" s="131"/>
      <c r="D207" s="170" t="s">
        <v>33</v>
      </c>
      <c r="E207" s="171">
        <v>15</v>
      </c>
      <c r="F207" s="172">
        <v>1</v>
      </c>
      <c r="G207" s="67" t="s">
        <v>101</v>
      </c>
      <c r="H207" s="68">
        <v>18</v>
      </c>
      <c r="I207" s="69">
        <v>234175</v>
      </c>
      <c r="J207" s="70">
        <v>1.4450000000000001</v>
      </c>
      <c r="K207" s="173">
        <v>1</v>
      </c>
      <c r="L207" s="240">
        <f t="shared" ref="L207" si="495">H207*I207*J207*K207</f>
        <v>6090891.75</v>
      </c>
      <c r="M207" s="171">
        <f t="shared" ref="M207" si="496">ROUND(50/E207,2)</f>
        <v>3.33</v>
      </c>
      <c r="N207" s="74">
        <f t="shared" ref="N207" si="497">L207*M207</f>
        <v>20282669.5275</v>
      </c>
      <c r="O207" s="81"/>
      <c r="P207" s="74">
        <f t="shared" ref="P207" si="498">O207*L207</f>
        <v>0</v>
      </c>
      <c r="Q207" s="74">
        <f t="shared" ref="Q207" si="499">N207-P207</f>
        <v>20282669.5275</v>
      </c>
      <c r="R207" s="62" t="s">
        <v>227</v>
      </c>
    </row>
    <row r="208" spans="1:23">
      <c r="A208" s="239"/>
      <c r="B208" s="135"/>
      <c r="C208" s="131"/>
      <c r="D208" s="170"/>
      <c r="E208" s="171"/>
      <c r="F208" s="172"/>
      <c r="G208" s="67"/>
      <c r="H208" s="68"/>
      <c r="I208" s="69"/>
      <c r="J208" s="70"/>
      <c r="K208" s="173"/>
      <c r="L208" s="240"/>
      <c r="M208" s="171"/>
      <c r="N208" s="74"/>
      <c r="O208" s="81"/>
      <c r="P208" s="74"/>
      <c r="Q208" s="74"/>
      <c r="R208" s="75"/>
    </row>
    <row r="209" spans="1:18">
      <c r="A209" s="239"/>
      <c r="B209" s="135"/>
      <c r="C209" s="131"/>
      <c r="D209" s="170" t="s">
        <v>33</v>
      </c>
      <c r="E209" s="171">
        <v>15</v>
      </c>
      <c r="F209" s="172">
        <v>1</v>
      </c>
      <c r="G209" s="67" t="s">
        <v>101</v>
      </c>
      <c r="H209" s="68">
        <v>41</v>
      </c>
      <c r="I209" s="69">
        <v>515245</v>
      </c>
      <c r="J209" s="70">
        <v>1.4450000000000001</v>
      </c>
      <c r="K209" s="173">
        <v>1</v>
      </c>
      <c r="L209" s="240">
        <f t="shared" ref="L209" si="500">H209*I209*J209*K209</f>
        <v>30525690.025000002</v>
      </c>
      <c r="M209" s="171">
        <f t="shared" ref="M209" si="501">ROUND(50/E209,2)</f>
        <v>3.33</v>
      </c>
      <c r="N209" s="74">
        <f t="shared" ref="N209" si="502">L209*M209</f>
        <v>101650547.78325</v>
      </c>
      <c r="O209" s="81"/>
      <c r="P209" s="74">
        <f t="shared" ref="P209" si="503">O209*L209</f>
        <v>0</v>
      </c>
      <c r="Q209" s="74">
        <f t="shared" ref="Q209" si="504">N209-P209</f>
        <v>101650547.78325</v>
      </c>
      <c r="R209" s="62" t="s">
        <v>228</v>
      </c>
    </row>
    <row r="210" spans="1:18">
      <c r="A210" s="239"/>
      <c r="B210" s="135"/>
      <c r="C210" s="131"/>
      <c r="D210" s="170"/>
      <c r="E210" s="171"/>
      <c r="F210" s="172"/>
      <c r="G210" s="67"/>
      <c r="H210" s="68"/>
      <c r="I210" s="69"/>
      <c r="J210" s="70"/>
      <c r="K210" s="173"/>
      <c r="L210" s="240"/>
      <c r="M210" s="171"/>
      <c r="N210" s="74"/>
      <c r="O210" s="81"/>
      <c r="P210" s="74"/>
      <c r="Q210" s="74"/>
      <c r="R210" s="75"/>
    </row>
    <row r="211" spans="1:18">
      <c r="A211" s="239"/>
      <c r="B211" s="135"/>
      <c r="C211" s="131"/>
      <c r="D211" s="170" t="s">
        <v>33</v>
      </c>
      <c r="E211" s="171">
        <v>15</v>
      </c>
      <c r="F211" s="172">
        <v>1</v>
      </c>
      <c r="G211" s="67" t="s">
        <v>101</v>
      </c>
      <c r="H211" s="68">
        <v>20</v>
      </c>
      <c r="I211" s="69">
        <v>208022</v>
      </c>
      <c r="J211" s="70">
        <v>1.4450000000000001</v>
      </c>
      <c r="K211" s="173">
        <v>1</v>
      </c>
      <c r="L211" s="240">
        <f t="shared" ref="L211" si="505">H211*I211*J211*K211</f>
        <v>6011835.7999999998</v>
      </c>
      <c r="M211" s="171">
        <f t="shared" ref="M211" si="506">ROUND(50/E211,2)</f>
        <v>3.33</v>
      </c>
      <c r="N211" s="74">
        <f t="shared" ref="N211" si="507">L211*M211</f>
        <v>20019413.214000002</v>
      </c>
      <c r="O211" s="81"/>
      <c r="P211" s="74">
        <f t="shared" ref="P211" si="508">O211*L211</f>
        <v>0</v>
      </c>
      <c r="Q211" s="74">
        <f t="shared" ref="Q211" si="509">N211-P211</f>
        <v>20019413.214000002</v>
      </c>
      <c r="R211" s="62" t="s">
        <v>229</v>
      </c>
    </row>
    <row r="212" spans="1:18">
      <c r="A212" s="239"/>
      <c r="B212" s="135"/>
      <c r="C212" s="131"/>
      <c r="D212" s="170"/>
      <c r="E212" s="171"/>
      <c r="F212" s="172"/>
      <c r="G212" s="67"/>
      <c r="H212" s="68"/>
      <c r="I212" s="69"/>
      <c r="J212" s="70"/>
      <c r="K212" s="173"/>
      <c r="L212" s="240"/>
      <c r="M212" s="171"/>
      <c r="N212" s="74"/>
      <c r="O212" s="81"/>
      <c r="P212" s="74"/>
      <c r="Q212" s="74"/>
      <c r="R212" s="75" t="s">
        <v>230</v>
      </c>
    </row>
    <row r="213" spans="1:18">
      <c r="A213" s="239"/>
      <c r="B213" s="135"/>
      <c r="C213" s="131"/>
      <c r="D213" s="170" t="s">
        <v>33</v>
      </c>
      <c r="E213" s="171">
        <v>15</v>
      </c>
      <c r="F213" s="172">
        <v>1</v>
      </c>
      <c r="G213" s="67" t="s">
        <v>101</v>
      </c>
      <c r="H213" s="68">
        <v>5</v>
      </c>
      <c r="I213" s="69">
        <v>3018563</v>
      </c>
      <c r="J213" s="70">
        <v>1.4450000000000001</v>
      </c>
      <c r="K213" s="173">
        <v>1</v>
      </c>
      <c r="L213" s="240">
        <f t="shared" ref="L213" si="510">H213*I213*J213*K213</f>
        <v>21809117.675000001</v>
      </c>
      <c r="M213" s="171">
        <f t="shared" ref="M213" si="511">ROUND(50/E213,2)</f>
        <v>3.33</v>
      </c>
      <c r="N213" s="74">
        <f t="shared" ref="N213" si="512">L213*M213</f>
        <v>72624361.857749999</v>
      </c>
      <c r="O213" s="81"/>
      <c r="P213" s="74">
        <f t="shared" ref="P213" si="513">O213*L213</f>
        <v>0</v>
      </c>
      <c r="Q213" s="74">
        <f t="shared" ref="Q213" si="514">N213-P213</f>
        <v>72624361.857749999</v>
      </c>
      <c r="R213" s="62" t="s">
        <v>231</v>
      </c>
    </row>
    <row r="214" spans="1:18">
      <c r="A214" s="239"/>
      <c r="B214" s="135"/>
      <c r="C214" s="131"/>
      <c r="D214" s="170"/>
      <c r="E214" s="171"/>
      <c r="F214" s="172"/>
      <c r="G214" s="67"/>
      <c r="H214" s="68"/>
      <c r="I214" s="69"/>
      <c r="J214" s="70"/>
      <c r="K214" s="173"/>
      <c r="L214" s="240"/>
      <c r="M214" s="171"/>
      <c r="N214" s="74"/>
      <c r="O214" s="81"/>
      <c r="P214" s="74"/>
      <c r="Q214" s="74"/>
      <c r="R214" s="75" t="s">
        <v>232</v>
      </c>
    </row>
    <row r="215" spans="1:18">
      <c r="A215" s="239"/>
      <c r="B215" s="135"/>
      <c r="C215" s="131"/>
      <c r="D215" s="170" t="s">
        <v>33</v>
      </c>
      <c r="E215" s="171">
        <v>15</v>
      </c>
      <c r="F215" s="172">
        <v>1</v>
      </c>
      <c r="G215" s="67" t="s">
        <v>101</v>
      </c>
      <c r="H215" s="68">
        <v>4</v>
      </c>
      <c r="I215" s="69">
        <v>4622926</v>
      </c>
      <c r="J215" s="70">
        <v>1.4450000000000001</v>
      </c>
      <c r="K215" s="173">
        <v>1</v>
      </c>
      <c r="L215" s="240">
        <f t="shared" ref="L215" si="515">H215*I215*J215*K215</f>
        <v>26720512.280000001</v>
      </c>
      <c r="M215" s="171">
        <f t="shared" ref="M215" si="516">ROUND(50/E215,2)</f>
        <v>3.33</v>
      </c>
      <c r="N215" s="74">
        <f t="shared" ref="N215" si="517">L215*M215</f>
        <v>88979305.892400011</v>
      </c>
      <c r="O215" s="81"/>
      <c r="P215" s="74">
        <f t="shared" ref="P215" si="518">O215*L215</f>
        <v>0</v>
      </c>
      <c r="Q215" s="74">
        <f t="shared" ref="Q215" si="519">N215-P215</f>
        <v>88979305.892400011</v>
      </c>
      <c r="R215" s="62" t="s">
        <v>233</v>
      </c>
    </row>
    <row r="216" spans="1:18">
      <c r="A216" s="239"/>
      <c r="B216" s="135"/>
      <c r="C216" s="131"/>
      <c r="D216" s="170"/>
      <c r="E216" s="171"/>
      <c r="F216" s="172"/>
      <c r="G216" s="67"/>
      <c r="H216" s="68"/>
      <c r="I216" s="69"/>
      <c r="J216" s="70"/>
      <c r="K216" s="173"/>
      <c r="L216" s="240"/>
      <c r="M216" s="171"/>
      <c r="N216" s="74"/>
      <c r="O216" s="81"/>
      <c r="P216" s="74"/>
      <c r="Q216" s="74"/>
      <c r="R216" s="75" t="s">
        <v>230</v>
      </c>
    </row>
    <row r="217" spans="1:18">
      <c r="A217" s="239"/>
      <c r="B217" s="135"/>
      <c r="C217" s="131"/>
      <c r="D217" s="170" t="s">
        <v>33</v>
      </c>
      <c r="E217" s="171">
        <v>15</v>
      </c>
      <c r="F217" s="172">
        <v>1</v>
      </c>
      <c r="G217" s="67" t="s">
        <v>101</v>
      </c>
      <c r="H217" s="68">
        <v>1</v>
      </c>
      <c r="I217" s="69">
        <v>7022566</v>
      </c>
      <c r="J217" s="70">
        <v>1.4450000000000001</v>
      </c>
      <c r="K217" s="173">
        <v>1</v>
      </c>
      <c r="L217" s="240">
        <f t="shared" ref="L217" si="520">H217*I217*J217*K217</f>
        <v>10147607.870000001</v>
      </c>
      <c r="M217" s="171">
        <f t="shared" ref="M217" si="521">ROUND(50/E217,2)</f>
        <v>3.33</v>
      </c>
      <c r="N217" s="74">
        <f t="shared" ref="N217" si="522">L217*M217</f>
        <v>33791534.207100004</v>
      </c>
      <c r="O217" s="81"/>
      <c r="P217" s="74">
        <f t="shared" ref="P217" si="523">O217*L217</f>
        <v>0</v>
      </c>
      <c r="Q217" s="74">
        <f t="shared" ref="Q217" si="524">N217-P217</f>
        <v>33791534.207100004</v>
      </c>
      <c r="R217" s="62" t="s">
        <v>233</v>
      </c>
    </row>
    <row r="218" spans="1:18">
      <c r="A218" s="239"/>
      <c r="B218" s="135"/>
      <c r="C218" s="131"/>
      <c r="D218" s="170"/>
      <c r="E218" s="171"/>
      <c r="F218" s="172"/>
      <c r="G218" s="67"/>
      <c r="H218" s="68"/>
      <c r="I218" s="69"/>
      <c r="J218" s="70"/>
      <c r="K218" s="173"/>
      <c r="L218" s="240"/>
      <c r="M218" s="171"/>
      <c r="N218" s="74"/>
      <c r="O218" s="81"/>
      <c r="P218" s="74"/>
      <c r="Q218" s="74"/>
      <c r="R218" s="75" t="s">
        <v>234</v>
      </c>
    </row>
    <row r="219" spans="1:18">
      <c r="A219" s="239"/>
      <c r="B219" s="135"/>
      <c r="C219" s="131"/>
      <c r="D219" s="170" t="s">
        <v>33</v>
      </c>
      <c r="E219" s="171">
        <v>15</v>
      </c>
      <c r="F219" s="172">
        <v>1</v>
      </c>
      <c r="G219" s="67" t="s">
        <v>101</v>
      </c>
      <c r="H219" s="68">
        <v>2</v>
      </c>
      <c r="I219" s="69">
        <v>8075570</v>
      </c>
      <c r="J219" s="70">
        <v>1.4450000000000001</v>
      </c>
      <c r="K219" s="173">
        <v>1</v>
      </c>
      <c r="L219" s="240">
        <f t="shared" ref="L219" si="525">H219*I219*J219*K219</f>
        <v>23338397.300000001</v>
      </c>
      <c r="M219" s="171">
        <f t="shared" ref="M219" si="526">ROUND(50/E219,2)</f>
        <v>3.33</v>
      </c>
      <c r="N219" s="74">
        <f t="shared" ref="N219" si="527">L219*M219</f>
        <v>77716863.009000003</v>
      </c>
      <c r="O219" s="81"/>
      <c r="P219" s="74">
        <f t="shared" ref="P219" si="528">O219*L219</f>
        <v>0</v>
      </c>
      <c r="Q219" s="74">
        <f t="shared" ref="Q219" si="529">N219-P219</f>
        <v>77716863.009000003</v>
      </c>
      <c r="R219" s="62" t="s">
        <v>235</v>
      </c>
    </row>
    <row r="220" spans="1:18">
      <c r="A220" s="239"/>
      <c r="B220" s="135"/>
      <c r="C220" s="131"/>
      <c r="D220" s="170"/>
      <c r="E220" s="171"/>
      <c r="F220" s="172"/>
      <c r="G220" s="67"/>
      <c r="H220" s="68"/>
      <c r="I220" s="69"/>
      <c r="J220" s="70"/>
      <c r="K220" s="173"/>
      <c r="L220" s="240"/>
      <c r="M220" s="171"/>
      <c r="N220" s="74"/>
      <c r="O220" s="81"/>
      <c r="P220" s="74"/>
      <c r="Q220" s="74"/>
      <c r="R220" s="75" t="s">
        <v>236</v>
      </c>
    </row>
    <row r="221" spans="1:18">
      <c r="A221" s="239"/>
      <c r="B221" s="135"/>
      <c r="C221" s="243" t="s">
        <v>237</v>
      </c>
      <c r="D221" s="170" t="s">
        <v>31</v>
      </c>
      <c r="E221" s="171">
        <v>5</v>
      </c>
      <c r="F221" s="172">
        <v>0.1</v>
      </c>
      <c r="G221" s="67" t="s">
        <v>110</v>
      </c>
      <c r="H221" s="68">
        <v>2189</v>
      </c>
      <c r="I221" s="69">
        <v>32537</v>
      </c>
      <c r="J221" s="70">
        <v>1.4450000000000001</v>
      </c>
      <c r="K221" s="173">
        <v>0.1</v>
      </c>
      <c r="L221" s="74">
        <f>SUM(L223:L232)*0.1</f>
        <v>34657160.763500005</v>
      </c>
      <c r="M221" s="171">
        <f t="shared" ref="M221" si="530">ROUND(50/E221,2)</f>
        <v>10</v>
      </c>
      <c r="N221" s="74">
        <f t="shared" ref="N221" si="531">L221*M221</f>
        <v>346571607.63500005</v>
      </c>
      <c r="O221" s="81">
        <v>3</v>
      </c>
      <c r="P221" s="74">
        <f t="shared" ref="P221" si="532">O221*L221</f>
        <v>103971482.29050002</v>
      </c>
      <c r="Q221" s="74">
        <f t="shared" ref="Q221" si="533">N221-P221</f>
        <v>242600125.34450004</v>
      </c>
      <c r="R221" s="62"/>
    </row>
    <row r="222" spans="1:18">
      <c r="A222" s="239"/>
      <c r="B222" s="135"/>
      <c r="C222" s="244"/>
      <c r="D222" s="170"/>
      <c r="E222" s="171"/>
      <c r="F222" s="172"/>
      <c r="G222" s="67"/>
      <c r="H222" s="68"/>
      <c r="I222" s="69"/>
      <c r="J222" s="70"/>
      <c r="K222" s="173"/>
      <c r="L222" s="74"/>
      <c r="M222" s="171"/>
      <c r="N222" s="74"/>
      <c r="O222" s="81"/>
      <c r="P222" s="74"/>
      <c r="Q222" s="74"/>
      <c r="R222" s="75"/>
    </row>
    <row r="223" spans="1:18">
      <c r="A223" s="239"/>
      <c r="B223" s="135"/>
      <c r="C223" s="244"/>
      <c r="D223" s="170" t="s">
        <v>33</v>
      </c>
      <c r="E223" s="171">
        <v>15</v>
      </c>
      <c r="F223" s="172">
        <v>1</v>
      </c>
      <c r="G223" s="67" t="s">
        <v>110</v>
      </c>
      <c r="H223" s="68">
        <v>2189</v>
      </c>
      <c r="I223" s="69">
        <v>32537</v>
      </c>
      <c r="J223" s="70">
        <v>1.4450000000000001</v>
      </c>
      <c r="K223" s="173">
        <v>1</v>
      </c>
      <c r="L223" s="74">
        <f t="shared" ref="L223" si="534">H223*I223*J223*K223</f>
        <v>102917947.38500001</v>
      </c>
      <c r="M223" s="171">
        <f t="shared" ref="M223" si="535">ROUND(50/E223,2)</f>
        <v>3.33</v>
      </c>
      <c r="N223" s="74">
        <f t="shared" ref="N223" si="536">L223*M223</f>
        <v>342716764.79205</v>
      </c>
      <c r="O223" s="81"/>
      <c r="P223" s="74">
        <f t="shared" ref="P223" si="537">O223*L223</f>
        <v>0</v>
      </c>
      <c r="Q223" s="74">
        <f t="shared" ref="Q223" si="538">N223-P223</f>
        <v>342716764.79205</v>
      </c>
      <c r="R223" s="62" t="s">
        <v>238</v>
      </c>
    </row>
    <row r="224" spans="1:18">
      <c r="A224" s="245"/>
      <c r="B224" s="139"/>
      <c r="C224" s="246"/>
      <c r="D224" s="175"/>
      <c r="E224" s="176"/>
      <c r="F224" s="177"/>
      <c r="G224" s="144"/>
      <c r="H224" s="145"/>
      <c r="I224" s="146"/>
      <c r="J224" s="70"/>
      <c r="K224" s="178"/>
      <c r="L224" s="148"/>
      <c r="M224" s="176"/>
      <c r="N224" s="148"/>
      <c r="O224" s="149"/>
      <c r="P224" s="148"/>
      <c r="Q224" s="148"/>
      <c r="R224" s="150" t="s">
        <v>36</v>
      </c>
    </row>
    <row r="225" spans="1:18" ht="13.5" customHeight="1">
      <c r="A225" s="239" t="s">
        <v>215</v>
      </c>
      <c r="B225" s="135" t="s">
        <v>215</v>
      </c>
      <c r="C225" s="244" t="s">
        <v>237</v>
      </c>
      <c r="D225" s="247" t="s">
        <v>33</v>
      </c>
      <c r="E225" s="248">
        <v>15</v>
      </c>
      <c r="F225" s="249">
        <v>1</v>
      </c>
      <c r="G225" s="250" t="s">
        <v>110</v>
      </c>
      <c r="H225" s="251">
        <v>530</v>
      </c>
      <c r="I225" s="252">
        <v>16993</v>
      </c>
      <c r="J225" s="70">
        <v>1.4450000000000001</v>
      </c>
      <c r="K225" s="253">
        <v>1</v>
      </c>
      <c r="L225" s="254">
        <f t="shared" ref="L225" si="539">H225*I225*J225*K225</f>
        <v>13014089.050000001</v>
      </c>
      <c r="M225" s="248">
        <f t="shared" ref="M225" si="540">ROUND(50/E225,2)</f>
        <v>3.33</v>
      </c>
      <c r="N225" s="254">
        <f t="shared" ref="N225" si="541">L225*M225</f>
        <v>43336916.536500007</v>
      </c>
      <c r="O225" s="255"/>
      <c r="P225" s="254">
        <f t="shared" ref="P225" si="542">O225*L225</f>
        <v>0</v>
      </c>
      <c r="Q225" s="254">
        <f t="shared" ref="Q225" si="543">N225-P225</f>
        <v>43336916.536500007</v>
      </c>
      <c r="R225" s="62" t="s">
        <v>239</v>
      </c>
    </row>
    <row r="226" spans="1:18">
      <c r="A226" s="239"/>
      <c r="B226" s="135"/>
      <c r="C226" s="244"/>
      <c r="D226" s="170"/>
      <c r="E226" s="171"/>
      <c r="F226" s="172"/>
      <c r="G226" s="67"/>
      <c r="H226" s="68"/>
      <c r="I226" s="69"/>
      <c r="J226" s="70"/>
      <c r="K226" s="173"/>
      <c r="L226" s="74"/>
      <c r="M226" s="171"/>
      <c r="N226" s="74"/>
      <c r="O226" s="81"/>
      <c r="P226" s="74"/>
      <c r="Q226" s="74"/>
      <c r="R226" s="75" t="s">
        <v>240</v>
      </c>
    </row>
    <row r="227" spans="1:18">
      <c r="A227" s="239"/>
      <c r="B227" s="135"/>
      <c r="C227" s="244"/>
      <c r="D227" s="170" t="s">
        <v>33</v>
      </c>
      <c r="E227" s="171">
        <v>15</v>
      </c>
      <c r="F227" s="172">
        <v>1</v>
      </c>
      <c r="G227" s="67" t="s">
        <v>110</v>
      </c>
      <c r="H227" s="68">
        <v>3401</v>
      </c>
      <c r="I227" s="69">
        <v>13288</v>
      </c>
      <c r="J227" s="70">
        <v>1.4450000000000001</v>
      </c>
      <c r="K227" s="173">
        <v>1</v>
      </c>
      <c r="L227" s="74">
        <f t="shared" ref="L227" si="544">H227*I227*J227*K227</f>
        <v>65303145.160000004</v>
      </c>
      <c r="M227" s="171">
        <f t="shared" ref="M227" si="545">ROUND(50/E227,2)</f>
        <v>3.33</v>
      </c>
      <c r="N227" s="74">
        <f t="shared" ref="N227" si="546">L227*M227</f>
        <v>217459473.38280001</v>
      </c>
      <c r="O227" s="81"/>
      <c r="P227" s="74">
        <f t="shared" ref="P227" si="547">O227*L227</f>
        <v>0</v>
      </c>
      <c r="Q227" s="74">
        <f t="shared" ref="Q227" si="548">N227-P227</f>
        <v>217459473.38280001</v>
      </c>
      <c r="R227" s="62" t="s">
        <v>239</v>
      </c>
    </row>
    <row r="228" spans="1:18">
      <c r="A228" s="239"/>
      <c r="B228" s="135"/>
      <c r="C228" s="244"/>
      <c r="D228" s="170"/>
      <c r="E228" s="171"/>
      <c r="F228" s="172"/>
      <c r="G228" s="67"/>
      <c r="H228" s="68"/>
      <c r="I228" s="69"/>
      <c r="J228" s="70"/>
      <c r="K228" s="173"/>
      <c r="L228" s="74"/>
      <c r="M228" s="171"/>
      <c r="N228" s="74"/>
      <c r="O228" s="81"/>
      <c r="P228" s="74"/>
      <c r="Q228" s="74"/>
      <c r="R228" s="75">
        <v>1501501000</v>
      </c>
    </row>
    <row r="229" spans="1:18">
      <c r="A229" s="239"/>
      <c r="B229" s="135"/>
      <c r="C229" s="244"/>
      <c r="D229" s="170" t="s">
        <v>33</v>
      </c>
      <c r="E229" s="171">
        <v>15</v>
      </c>
      <c r="F229" s="172">
        <v>1</v>
      </c>
      <c r="G229" s="67" t="s">
        <v>27</v>
      </c>
      <c r="H229" s="68">
        <v>3562</v>
      </c>
      <c r="I229" s="69">
        <v>26636</v>
      </c>
      <c r="J229" s="70">
        <v>1.4450000000000001</v>
      </c>
      <c r="K229" s="173">
        <v>1</v>
      </c>
      <c r="L229" s="74">
        <f t="shared" ref="L229" si="549">H229*I229*J229*K229</f>
        <v>137097889.24000001</v>
      </c>
      <c r="M229" s="171">
        <f t="shared" ref="M229" si="550">ROUND(50/E229,2)</f>
        <v>3.33</v>
      </c>
      <c r="N229" s="74">
        <f t="shared" ref="N229" si="551">L229*M229</f>
        <v>456535971.16920006</v>
      </c>
      <c r="O229" s="81"/>
      <c r="P229" s="74">
        <f t="shared" ref="P229" si="552">O229*L229</f>
        <v>0</v>
      </c>
      <c r="Q229" s="74">
        <f t="shared" ref="Q229" si="553">N229-P229</f>
        <v>456535971.16920006</v>
      </c>
      <c r="R229" s="62" t="s">
        <v>241</v>
      </c>
    </row>
    <row r="230" spans="1:18">
      <c r="A230" s="239"/>
      <c r="B230" s="135"/>
      <c r="C230" s="244"/>
      <c r="D230" s="170"/>
      <c r="E230" s="171"/>
      <c r="F230" s="172"/>
      <c r="G230" s="67"/>
      <c r="H230" s="68"/>
      <c r="I230" s="69"/>
      <c r="J230" s="70"/>
      <c r="K230" s="173"/>
      <c r="L230" s="74"/>
      <c r="M230" s="171"/>
      <c r="N230" s="74"/>
      <c r="O230" s="81"/>
      <c r="P230" s="74"/>
      <c r="Q230" s="74"/>
      <c r="R230" s="75" t="s">
        <v>242</v>
      </c>
    </row>
    <row r="231" spans="1:18">
      <c r="A231" s="239"/>
      <c r="B231" s="135"/>
      <c r="C231" s="244"/>
      <c r="D231" s="170" t="s">
        <v>33</v>
      </c>
      <c r="E231" s="171">
        <v>15</v>
      </c>
      <c r="F231" s="172">
        <v>1</v>
      </c>
      <c r="G231" s="67" t="s">
        <v>27</v>
      </c>
      <c r="H231" s="68">
        <v>662</v>
      </c>
      <c r="I231" s="69">
        <v>29520</v>
      </c>
      <c r="J231" s="70">
        <v>1.4450000000000001</v>
      </c>
      <c r="K231" s="173">
        <v>1</v>
      </c>
      <c r="L231" s="74">
        <f t="shared" ref="L231" si="554">H231*I231*J231*K231</f>
        <v>28238536.800000001</v>
      </c>
      <c r="M231" s="171">
        <f t="shared" ref="M231" si="555">ROUND(50/E231,2)</f>
        <v>3.33</v>
      </c>
      <c r="N231" s="74">
        <f t="shared" ref="N231" si="556">L231*M231</f>
        <v>94034327.544</v>
      </c>
      <c r="O231" s="81"/>
      <c r="P231" s="74">
        <f t="shared" ref="P231" si="557">O231*L231</f>
        <v>0</v>
      </c>
      <c r="Q231" s="74">
        <f t="shared" ref="Q231" si="558">N231-P231</f>
        <v>94034327.544</v>
      </c>
      <c r="R231" s="62" t="s">
        <v>241</v>
      </c>
    </row>
    <row r="232" spans="1:18">
      <c r="A232" s="239"/>
      <c r="B232" s="135"/>
      <c r="C232" s="256"/>
      <c r="D232" s="170"/>
      <c r="E232" s="171"/>
      <c r="F232" s="172"/>
      <c r="G232" s="67"/>
      <c r="H232" s="68"/>
      <c r="I232" s="69"/>
      <c r="J232" s="70"/>
      <c r="K232" s="173"/>
      <c r="L232" s="74"/>
      <c r="M232" s="171"/>
      <c r="N232" s="74"/>
      <c r="O232" s="81"/>
      <c r="P232" s="74"/>
      <c r="Q232" s="74"/>
      <c r="R232" s="75" t="s">
        <v>243</v>
      </c>
    </row>
    <row r="233" spans="1:18">
      <c r="A233" s="239"/>
      <c r="B233" s="135"/>
      <c r="C233" s="169" t="s">
        <v>244</v>
      </c>
      <c r="D233" s="170" t="s">
        <v>31</v>
      </c>
      <c r="E233" s="171">
        <v>10</v>
      </c>
      <c r="F233" s="172">
        <v>0.1</v>
      </c>
      <c r="G233" s="67" t="s">
        <v>101</v>
      </c>
      <c r="H233" s="68">
        <v>19</v>
      </c>
      <c r="I233" s="69">
        <v>527223</v>
      </c>
      <c r="J233" s="70">
        <v>1.4450000000000001</v>
      </c>
      <c r="K233" s="173">
        <v>0.1</v>
      </c>
      <c r="L233" s="74">
        <f t="shared" ref="L233" si="559">H233*I233*J233*K233</f>
        <v>1447490.7465000001</v>
      </c>
      <c r="M233" s="171">
        <f t="shared" ref="M233" si="560">ROUND(50/E233,2)</f>
        <v>5</v>
      </c>
      <c r="N233" s="74">
        <f t="shared" ref="N233" si="561">L233*M233</f>
        <v>7237453.7325000009</v>
      </c>
      <c r="O233" s="81"/>
      <c r="P233" s="74">
        <f t="shared" ref="P233" si="562">O233*L233</f>
        <v>0</v>
      </c>
      <c r="Q233" s="74">
        <f t="shared" ref="Q233" si="563">N233-P233</f>
        <v>7237453.7325000009</v>
      </c>
      <c r="R233" s="62" t="s">
        <v>245</v>
      </c>
    </row>
    <row r="234" spans="1:18">
      <c r="A234" s="239"/>
      <c r="B234" s="135"/>
      <c r="C234" s="169"/>
      <c r="D234" s="170"/>
      <c r="E234" s="171"/>
      <c r="F234" s="172"/>
      <c r="G234" s="67"/>
      <c r="H234" s="68"/>
      <c r="I234" s="69"/>
      <c r="J234" s="70"/>
      <c r="K234" s="173"/>
      <c r="L234" s="74"/>
      <c r="M234" s="171"/>
      <c r="N234" s="74"/>
      <c r="O234" s="81"/>
      <c r="P234" s="74"/>
      <c r="Q234" s="74"/>
      <c r="R234" s="75" t="s">
        <v>246</v>
      </c>
    </row>
    <row r="235" spans="1:18" ht="13.5" customHeight="1">
      <c r="A235" s="239"/>
      <c r="B235" s="135"/>
      <c r="C235" s="257" t="s">
        <v>247</v>
      </c>
      <c r="D235" s="170" t="s">
        <v>33</v>
      </c>
      <c r="E235" s="171">
        <v>15</v>
      </c>
      <c r="F235" s="172">
        <v>1</v>
      </c>
      <c r="G235" s="67" t="s">
        <v>79</v>
      </c>
      <c r="H235" s="68">
        <v>3</v>
      </c>
      <c r="I235" s="69">
        <v>47194602</v>
      </c>
      <c r="J235" s="70">
        <v>1.4450000000000001</v>
      </c>
      <c r="K235" s="173">
        <v>1</v>
      </c>
      <c r="L235" s="74">
        <f t="shared" ref="L235" si="564">H235*I235*J235*K235</f>
        <v>204588599.67000002</v>
      </c>
      <c r="M235" s="171">
        <f t="shared" ref="M235" si="565">ROUND(50/E235,2)</f>
        <v>3.33</v>
      </c>
      <c r="N235" s="74">
        <f t="shared" ref="N235" si="566">L235*M235</f>
        <v>681280036.90110004</v>
      </c>
      <c r="O235" s="81"/>
      <c r="P235" s="74">
        <f t="shared" ref="P235" si="567">O235*L235</f>
        <v>0</v>
      </c>
      <c r="Q235" s="74">
        <f t="shared" ref="Q235" si="568">N235-P235</f>
        <v>681280036.90110004</v>
      </c>
      <c r="R235" s="62" t="s">
        <v>248</v>
      </c>
    </row>
    <row r="236" spans="1:18">
      <c r="A236" s="239"/>
      <c r="B236" s="135"/>
      <c r="C236" s="257"/>
      <c r="D236" s="170"/>
      <c r="E236" s="171"/>
      <c r="F236" s="172"/>
      <c r="G236" s="67"/>
      <c r="H236" s="68"/>
      <c r="I236" s="69"/>
      <c r="J236" s="70"/>
      <c r="K236" s="173"/>
      <c r="L236" s="74"/>
      <c r="M236" s="171"/>
      <c r="N236" s="74"/>
      <c r="O236" s="81"/>
      <c r="P236" s="74"/>
      <c r="Q236" s="74"/>
      <c r="R236" s="75"/>
    </row>
    <row r="237" spans="1:18">
      <c r="A237" s="239"/>
      <c r="B237" s="135"/>
      <c r="C237" s="169" t="s">
        <v>249</v>
      </c>
      <c r="D237" s="170" t="s">
        <v>33</v>
      </c>
      <c r="E237" s="171">
        <v>10</v>
      </c>
      <c r="F237" s="172">
        <v>1</v>
      </c>
      <c r="G237" s="67" t="s">
        <v>101</v>
      </c>
      <c r="H237" s="68">
        <v>3</v>
      </c>
      <c r="I237" s="69">
        <v>2117236</v>
      </c>
      <c r="J237" s="70">
        <v>1.4450000000000001</v>
      </c>
      <c r="K237" s="173">
        <v>1</v>
      </c>
      <c r="L237" s="74">
        <f t="shared" ref="L237" si="569">H237*I237*J237*K237</f>
        <v>9178218.0600000005</v>
      </c>
      <c r="M237" s="171">
        <f t="shared" ref="M237" si="570">ROUND(50/E237,2)</f>
        <v>5</v>
      </c>
      <c r="N237" s="74">
        <f t="shared" ref="N237" si="571">L237*M237</f>
        <v>45891090.300000004</v>
      </c>
      <c r="O237" s="81"/>
      <c r="P237" s="74">
        <f t="shared" ref="P237" si="572">O237*L237</f>
        <v>0</v>
      </c>
      <c r="Q237" s="74">
        <f t="shared" ref="Q237" si="573">N237-P237</f>
        <v>45891090.300000004</v>
      </c>
      <c r="R237" s="258" t="s">
        <v>250</v>
      </c>
    </row>
    <row r="238" spans="1:18">
      <c r="A238" s="239"/>
      <c r="B238" s="135"/>
      <c r="C238" s="169"/>
      <c r="D238" s="170"/>
      <c r="E238" s="171"/>
      <c r="F238" s="172"/>
      <c r="G238" s="67"/>
      <c r="H238" s="68"/>
      <c r="I238" s="69"/>
      <c r="J238" s="70"/>
      <c r="K238" s="173"/>
      <c r="L238" s="74"/>
      <c r="M238" s="171"/>
      <c r="N238" s="74"/>
      <c r="O238" s="81"/>
      <c r="P238" s="74"/>
      <c r="Q238" s="74"/>
      <c r="R238" s="259"/>
    </row>
    <row r="239" spans="1:18">
      <c r="A239" s="239"/>
      <c r="B239" s="135"/>
      <c r="C239" s="169"/>
      <c r="D239" s="170" t="s">
        <v>33</v>
      </c>
      <c r="E239" s="171">
        <v>10</v>
      </c>
      <c r="F239" s="172">
        <v>1</v>
      </c>
      <c r="G239" s="67" t="s">
        <v>101</v>
      </c>
      <c r="H239" s="68">
        <v>6</v>
      </c>
      <c r="I239" s="69">
        <v>2408046</v>
      </c>
      <c r="J239" s="70">
        <v>1.4450000000000001</v>
      </c>
      <c r="K239" s="173">
        <v>1</v>
      </c>
      <c r="L239" s="74">
        <f t="shared" ref="L239" si="574">H239*I239*J239*K239</f>
        <v>20877758.82</v>
      </c>
      <c r="M239" s="171">
        <f t="shared" ref="M239" si="575">ROUND(50/E239,2)</f>
        <v>5</v>
      </c>
      <c r="N239" s="74">
        <f t="shared" ref="N239" si="576">L239*M239</f>
        <v>104388794.09999999</v>
      </c>
      <c r="O239" s="81"/>
      <c r="P239" s="74">
        <f t="shared" ref="P239" si="577">O239*L239</f>
        <v>0</v>
      </c>
      <c r="Q239" s="74">
        <f t="shared" ref="Q239" si="578">N239-P239</f>
        <v>104388794.09999999</v>
      </c>
      <c r="R239" s="260" t="s">
        <v>251</v>
      </c>
    </row>
    <row r="240" spans="1:18">
      <c r="A240" s="239"/>
      <c r="B240" s="135"/>
      <c r="C240" s="169"/>
      <c r="D240" s="170"/>
      <c r="E240" s="171"/>
      <c r="F240" s="172"/>
      <c r="G240" s="67"/>
      <c r="H240" s="68"/>
      <c r="I240" s="69"/>
      <c r="J240" s="70"/>
      <c r="K240" s="173"/>
      <c r="L240" s="74"/>
      <c r="M240" s="171"/>
      <c r="N240" s="74"/>
      <c r="O240" s="81"/>
      <c r="P240" s="74"/>
      <c r="Q240" s="74"/>
      <c r="R240" s="259"/>
    </row>
    <row r="241" spans="1:26">
      <c r="A241" s="239"/>
      <c r="B241" s="135"/>
      <c r="C241" s="134" t="s">
        <v>252</v>
      </c>
      <c r="D241" s="170" t="s">
        <v>33</v>
      </c>
      <c r="E241" s="171">
        <v>10</v>
      </c>
      <c r="F241" s="172">
        <v>1</v>
      </c>
      <c r="G241" s="67" t="s">
        <v>79</v>
      </c>
      <c r="H241" s="68">
        <v>1</v>
      </c>
      <c r="I241" s="69">
        <v>5290375</v>
      </c>
      <c r="J241" s="70">
        <v>1.4450000000000001</v>
      </c>
      <c r="K241" s="173">
        <v>1</v>
      </c>
      <c r="L241" s="74">
        <f t="shared" ref="L241" si="579">H241*I241*J241*K241</f>
        <v>7644591.875</v>
      </c>
      <c r="M241" s="171">
        <f t="shared" ref="M241" si="580">ROUND(50/E241,2)</f>
        <v>5</v>
      </c>
      <c r="N241" s="74">
        <f t="shared" ref="N241" si="581">L241*M241</f>
        <v>38222959.375</v>
      </c>
      <c r="O241" s="81"/>
      <c r="P241" s="74">
        <f t="shared" ref="P241" si="582">O241*L241</f>
        <v>0</v>
      </c>
      <c r="Q241" s="74">
        <f t="shared" ref="Q241" si="583">N241-P241</f>
        <v>38222959.375</v>
      </c>
      <c r="R241" s="260" t="s">
        <v>253</v>
      </c>
    </row>
    <row r="242" spans="1:26">
      <c r="A242" s="239"/>
      <c r="B242" s="135"/>
      <c r="C242" s="134"/>
      <c r="D242" s="170"/>
      <c r="E242" s="171"/>
      <c r="F242" s="172"/>
      <c r="G242" s="67"/>
      <c r="H242" s="68"/>
      <c r="I242" s="69"/>
      <c r="J242" s="70"/>
      <c r="K242" s="173"/>
      <c r="L242" s="74"/>
      <c r="M242" s="171"/>
      <c r="N242" s="74"/>
      <c r="O242" s="81"/>
      <c r="P242" s="74"/>
      <c r="Q242" s="74"/>
      <c r="R242" s="259"/>
    </row>
    <row r="243" spans="1:26">
      <c r="A243" s="239"/>
      <c r="B243" s="135"/>
      <c r="C243" s="134"/>
      <c r="D243" s="170" t="s">
        <v>33</v>
      </c>
      <c r="E243" s="171">
        <v>10</v>
      </c>
      <c r="F243" s="172">
        <v>1</v>
      </c>
      <c r="G243" s="67" t="s">
        <v>128</v>
      </c>
      <c r="H243" s="68">
        <v>2</v>
      </c>
      <c r="I243" s="69">
        <v>15429335</v>
      </c>
      <c r="J243" s="70">
        <v>1.4450000000000001</v>
      </c>
      <c r="K243" s="173">
        <v>1</v>
      </c>
      <c r="L243" s="74">
        <f t="shared" ref="L243" si="584">H243*I243*J243*K243</f>
        <v>44590778.149999999</v>
      </c>
      <c r="M243" s="171">
        <f t="shared" ref="M243" si="585">ROUND(50/E243,2)</f>
        <v>5</v>
      </c>
      <c r="N243" s="74">
        <f t="shared" ref="N243" si="586">L243*M243</f>
        <v>222953890.75</v>
      </c>
      <c r="O243" s="81"/>
      <c r="P243" s="74">
        <f t="shared" ref="P243" si="587">O243*L243</f>
        <v>0</v>
      </c>
      <c r="Q243" s="74">
        <f t="shared" ref="Q243" si="588">N243-P243</f>
        <v>222953890.75</v>
      </c>
      <c r="R243" s="260" t="s">
        <v>254</v>
      </c>
    </row>
    <row r="244" spans="1:26">
      <c r="A244" s="239"/>
      <c r="B244" s="135"/>
      <c r="C244" s="134"/>
      <c r="D244" s="170"/>
      <c r="E244" s="171"/>
      <c r="F244" s="172"/>
      <c r="G244" s="67"/>
      <c r="H244" s="68"/>
      <c r="I244" s="69"/>
      <c r="J244" s="70"/>
      <c r="K244" s="173"/>
      <c r="L244" s="74"/>
      <c r="M244" s="171"/>
      <c r="N244" s="74"/>
      <c r="O244" s="81"/>
      <c r="P244" s="74"/>
      <c r="Q244" s="74"/>
      <c r="R244" s="259"/>
    </row>
    <row r="245" spans="1:26">
      <c r="A245" s="239"/>
      <c r="B245" s="135"/>
      <c r="C245" s="169" t="s">
        <v>255</v>
      </c>
      <c r="D245" s="170" t="s">
        <v>33</v>
      </c>
      <c r="E245" s="171">
        <v>15</v>
      </c>
      <c r="F245" s="172">
        <v>1</v>
      </c>
      <c r="G245" s="67" t="s">
        <v>79</v>
      </c>
      <c r="H245" s="68">
        <v>1</v>
      </c>
      <c r="I245" s="69">
        <v>10500000</v>
      </c>
      <c r="J245" s="70">
        <v>1.4450000000000001</v>
      </c>
      <c r="K245" s="173">
        <v>1</v>
      </c>
      <c r="L245" s="74">
        <f t="shared" ref="L245" si="589">H245*I245*J245*K245</f>
        <v>15172500</v>
      </c>
      <c r="M245" s="171">
        <f t="shared" ref="M245" si="590">ROUND(50/E245,2)</f>
        <v>3.33</v>
      </c>
      <c r="N245" s="74">
        <f t="shared" ref="N245" si="591">L245*M245</f>
        <v>50524425</v>
      </c>
      <c r="O245" s="81"/>
      <c r="P245" s="74">
        <f t="shared" ref="P245" si="592">O245*L245</f>
        <v>0</v>
      </c>
      <c r="Q245" s="74">
        <f t="shared" ref="Q245" si="593">N245-P245</f>
        <v>50524425</v>
      </c>
      <c r="R245" s="62"/>
    </row>
    <row r="246" spans="1:26" ht="14.25" thickBot="1">
      <c r="A246" s="261"/>
      <c r="B246" s="209"/>
      <c r="C246" s="262"/>
      <c r="D246" s="232"/>
      <c r="E246" s="233"/>
      <c r="F246" s="234"/>
      <c r="G246" s="91"/>
      <c r="H246" s="92"/>
      <c r="I246" s="93"/>
      <c r="J246" s="94"/>
      <c r="K246" s="235"/>
      <c r="L246" s="98"/>
      <c r="M246" s="233"/>
      <c r="N246" s="98"/>
      <c r="O246" s="215"/>
      <c r="P246" s="98"/>
      <c r="Q246" s="98"/>
      <c r="R246" s="99"/>
      <c r="T246" s="100"/>
      <c r="Z246" s="263" t="e">
        <f>SUM(#REF!)</f>
        <v>#REF!</v>
      </c>
    </row>
    <row r="247" spans="1:26" s="272" customFormat="1" ht="27" customHeight="1" thickBot="1">
      <c r="A247" s="264"/>
      <c r="B247" s="265"/>
      <c r="C247" s="266" t="s">
        <v>256</v>
      </c>
      <c r="D247" s="267" t="s">
        <v>257</v>
      </c>
      <c r="E247" s="268"/>
      <c r="F247" s="268"/>
      <c r="G247" s="268"/>
      <c r="H247" s="268"/>
      <c r="I247" s="268"/>
      <c r="J247" s="268"/>
      <c r="K247" s="268"/>
      <c r="L247" s="268"/>
      <c r="M247" s="268"/>
      <c r="N247" s="268"/>
      <c r="O247" s="268"/>
      <c r="P247" s="269"/>
      <c r="Q247" s="270">
        <f>SUM(Q5:Q246)</f>
        <v>30002066040.740414</v>
      </c>
      <c r="R247" s="271"/>
      <c r="T247" s="273"/>
      <c r="U247" s="274"/>
      <c r="V247" s="274"/>
      <c r="W247" s="274"/>
      <c r="Z247" s="272" t="e">
        <f>SUM(Z2:Z246)</f>
        <v>#REF!</v>
      </c>
    </row>
  </sheetData>
  <mergeCells count="1805">
    <mergeCell ref="P245:P246"/>
    <mergeCell ref="Q245:Q246"/>
    <mergeCell ref="D247:P247"/>
    <mergeCell ref="J245:J246"/>
    <mergeCell ref="K245:K246"/>
    <mergeCell ref="L245:L246"/>
    <mergeCell ref="M245:M246"/>
    <mergeCell ref="N245:N246"/>
    <mergeCell ref="O245:O246"/>
    <mergeCell ref="P243:P244"/>
    <mergeCell ref="Q243:Q244"/>
    <mergeCell ref="R243:R244"/>
    <mergeCell ref="C245:C246"/>
    <mergeCell ref="D245:D246"/>
    <mergeCell ref="E245:E246"/>
    <mergeCell ref="F245:F246"/>
    <mergeCell ref="G245:G246"/>
    <mergeCell ref="H245:H246"/>
    <mergeCell ref="I245:I246"/>
    <mergeCell ref="J243:J244"/>
    <mergeCell ref="K243:K244"/>
    <mergeCell ref="L243:L244"/>
    <mergeCell ref="M243:M244"/>
    <mergeCell ref="N243:N244"/>
    <mergeCell ref="O243:O244"/>
    <mergeCell ref="O241:O242"/>
    <mergeCell ref="P241:P242"/>
    <mergeCell ref="Q241:Q242"/>
    <mergeCell ref="R241:R242"/>
    <mergeCell ref="D243:D244"/>
    <mergeCell ref="E243:E244"/>
    <mergeCell ref="F243:F244"/>
    <mergeCell ref="G243:G244"/>
    <mergeCell ref="H243:H244"/>
    <mergeCell ref="I243:I244"/>
    <mergeCell ref="I241:I242"/>
    <mergeCell ref="J241:J242"/>
    <mergeCell ref="K241:K242"/>
    <mergeCell ref="L241:L242"/>
    <mergeCell ref="M241:M242"/>
    <mergeCell ref="N241:N242"/>
    <mergeCell ref="C241:C244"/>
    <mergeCell ref="D241:D242"/>
    <mergeCell ref="E241:E242"/>
    <mergeCell ref="F241:F242"/>
    <mergeCell ref="G241:G242"/>
    <mergeCell ref="H241:H242"/>
    <mergeCell ref="M239:M240"/>
    <mergeCell ref="N239:N240"/>
    <mergeCell ref="O239:O240"/>
    <mergeCell ref="P239:P240"/>
    <mergeCell ref="Q239:Q240"/>
    <mergeCell ref="R239:R240"/>
    <mergeCell ref="R237:R238"/>
    <mergeCell ref="D239:D240"/>
    <mergeCell ref="E239:E240"/>
    <mergeCell ref="F239:F240"/>
    <mergeCell ref="G239:G240"/>
    <mergeCell ref="H239:H240"/>
    <mergeCell ref="I239:I240"/>
    <mergeCell ref="J239:J240"/>
    <mergeCell ref="K239:K240"/>
    <mergeCell ref="L239:L240"/>
    <mergeCell ref="L237:L238"/>
    <mergeCell ref="M237:M238"/>
    <mergeCell ref="N237:N238"/>
    <mergeCell ref="O237:O238"/>
    <mergeCell ref="P237:P238"/>
    <mergeCell ref="Q237:Q238"/>
    <mergeCell ref="Q235:Q236"/>
    <mergeCell ref="C237:C240"/>
    <mergeCell ref="D237:D238"/>
    <mergeCell ref="E237:E238"/>
    <mergeCell ref="F237:F238"/>
    <mergeCell ref="G237:G238"/>
    <mergeCell ref="H237:H238"/>
    <mergeCell ref="I237:I238"/>
    <mergeCell ref="J237:J238"/>
    <mergeCell ref="K237:K238"/>
    <mergeCell ref="K235:K236"/>
    <mergeCell ref="L235:L236"/>
    <mergeCell ref="M235:M236"/>
    <mergeCell ref="N235:N236"/>
    <mergeCell ref="O235:O236"/>
    <mergeCell ref="P235:P236"/>
    <mergeCell ref="P233:P234"/>
    <mergeCell ref="Q233:Q234"/>
    <mergeCell ref="C235:C236"/>
    <mergeCell ref="D235:D236"/>
    <mergeCell ref="E235:E236"/>
    <mergeCell ref="F235:F236"/>
    <mergeCell ref="G235:G236"/>
    <mergeCell ref="H235:H236"/>
    <mergeCell ref="I235:I236"/>
    <mergeCell ref="J235:J236"/>
    <mergeCell ref="J233:J234"/>
    <mergeCell ref="K233:K234"/>
    <mergeCell ref="L233:L234"/>
    <mergeCell ref="M233:M234"/>
    <mergeCell ref="N233:N234"/>
    <mergeCell ref="O233:O234"/>
    <mergeCell ref="O231:O232"/>
    <mergeCell ref="P231:P232"/>
    <mergeCell ref="Q231:Q232"/>
    <mergeCell ref="C233:C234"/>
    <mergeCell ref="D233:D234"/>
    <mergeCell ref="E233:E234"/>
    <mergeCell ref="F233:F234"/>
    <mergeCell ref="G233:G234"/>
    <mergeCell ref="H233:H234"/>
    <mergeCell ref="I233:I234"/>
    <mergeCell ref="I231:I232"/>
    <mergeCell ref="J231:J232"/>
    <mergeCell ref="K231:K232"/>
    <mergeCell ref="L231:L232"/>
    <mergeCell ref="M231:M232"/>
    <mergeCell ref="N231:N232"/>
    <mergeCell ref="M229:M230"/>
    <mergeCell ref="N229:N230"/>
    <mergeCell ref="O229:O230"/>
    <mergeCell ref="P229:P230"/>
    <mergeCell ref="Q229:Q230"/>
    <mergeCell ref="D231:D232"/>
    <mergeCell ref="E231:E232"/>
    <mergeCell ref="F231:F232"/>
    <mergeCell ref="G231:G232"/>
    <mergeCell ref="H231:H232"/>
    <mergeCell ref="Q227:Q228"/>
    <mergeCell ref="D229:D230"/>
    <mergeCell ref="E229:E230"/>
    <mergeCell ref="F229:F230"/>
    <mergeCell ref="G229:G230"/>
    <mergeCell ref="H229:H230"/>
    <mergeCell ref="I229:I230"/>
    <mergeCell ref="J229:J230"/>
    <mergeCell ref="K229:K230"/>
    <mergeCell ref="L229:L230"/>
    <mergeCell ref="K227:K228"/>
    <mergeCell ref="L227:L228"/>
    <mergeCell ref="M227:M228"/>
    <mergeCell ref="N227:N228"/>
    <mergeCell ref="O227:O228"/>
    <mergeCell ref="P227:P228"/>
    <mergeCell ref="O225:O226"/>
    <mergeCell ref="P225:P226"/>
    <mergeCell ref="Q225:Q226"/>
    <mergeCell ref="D227:D228"/>
    <mergeCell ref="E227:E228"/>
    <mergeCell ref="F227:F228"/>
    <mergeCell ref="G227:G228"/>
    <mergeCell ref="H227:H228"/>
    <mergeCell ref="I227:I228"/>
    <mergeCell ref="J227:J228"/>
    <mergeCell ref="I225:I226"/>
    <mergeCell ref="J225:J226"/>
    <mergeCell ref="K225:K226"/>
    <mergeCell ref="L225:L226"/>
    <mergeCell ref="M225:M226"/>
    <mergeCell ref="N225:N226"/>
    <mergeCell ref="P223:P224"/>
    <mergeCell ref="Q223:Q224"/>
    <mergeCell ref="A225:A246"/>
    <mergeCell ref="B225:B246"/>
    <mergeCell ref="C225:C232"/>
    <mergeCell ref="D225:D226"/>
    <mergeCell ref="E225:E226"/>
    <mergeCell ref="F225:F226"/>
    <mergeCell ref="G225:G226"/>
    <mergeCell ref="H225:H226"/>
    <mergeCell ref="J223:J224"/>
    <mergeCell ref="K223:K224"/>
    <mergeCell ref="L223:L224"/>
    <mergeCell ref="M223:M224"/>
    <mergeCell ref="N223:N224"/>
    <mergeCell ref="O223:O224"/>
    <mergeCell ref="N221:N222"/>
    <mergeCell ref="O221:O222"/>
    <mergeCell ref="P221:P222"/>
    <mergeCell ref="Q221:Q222"/>
    <mergeCell ref="D223:D224"/>
    <mergeCell ref="E223:E224"/>
    <mergeCell ref="F223:F224"/>
    <mergeCell ref="G223:G224"/>
    <mergeCell ref="H223:H224"/>
    <mergeCell ref="I223:I224"/>
    <mergeCell ref="H221:H222"/>
    <mergeCell ref="I221:I222"/>
    <mergeCell ref="J221:J222"/>
    <mergeCell ref="K221:K222"/>
    <mergeCell ref="L221:L222"/>
    <mergeCell ref="M221:M222"/>
    <mergeCell ref="M219:M220"/>
    <mergeCell ref="N219:N220"/>
    <mergeCell ref="O219:O220"/>
    <mergeCell ref="P219:P220"/>
    <mergeCell ref="Q219:Q220"/>
    <mergeCell ref="C221:C224"/>
    <mergeCell ref="D221:D222"/>
    <mergeCell ref="E221:E222"/>
    <mergeCell ref="F221:F222"/>
    <mergeCell ref="G221:G222"/>
    <mergeCell ref="Q217:Q218"/>
    <mergeCell ref="D219:D220"/>
    <mergeCell ref="E219:E220"/>
    <mergeCell ref="F219:F220"/>
    <mergeCell ref="G219:G220"/>
    <mergeCell ref="H219:H220"/>
    <mergeCell ref="I219:I220"/>
    <mergeCell ref="J219:J220"/>
    <mergeCell ref="K219:K220"/>
    <mergeCell ref="L219:L220"/>
    <mergeCell ref="K217:K218"/>
    <mergeCell ref="L217:L218"/>
    <mergeCell ref="M217:M218"/>
    <mergeCell ref="N217:N218"/>
    <mergeCell ref="O217:O218"/>
    <mergeCell ref="P217:P218"/>
    <mergeCell ref="O215:O216"/>
    <mergeCell ref="P215:P216"/>
    <mergeCell ref="Q215:Q216"/>
    <mergeCell ref="D217:D218"/>
    <mergeCell ref="E217:E218"/>
    <mergeCell ref="F217:F218"/>
    <mergeCell ref="G217:G218"/>
    <mergeCell ref="H217:H218"/>
    <mergeCell ref="I217:I218"/>
    <mergeCell ref="J217:J218"/>
    <mergeCell ref="I215:I216"/>
    <mergeCell ref="J215:J216"/>
    <mergeCell ref="K215:K216"/>
    <mergeCell ref="L215:L216"/>
    <mergeCell ref="M215:M216"/>
    <mergeCell ref="N215:N216"/>
    <mergeCell ref="M213:M214"/>
    <mergeCell ref="N213:N214"/>
    <mergeCell ref="O213:O214"/>
    <mergeCell ref="P213:P214"/>
    <mergeCell ref="Q213:Q214"/>
    <mergeCell ref="D215:D216"/>
    <mergeCell ref="E215:E216"/>
    <mergeCell ref="F215:F216"/>
    <mergeCell ref="G215:G216"/>
    <mergeCell ref="H215:H216"/>
    <mergeCell ref="Q211:Q212"/>
    <mergeCell ref="D213:D214"/>
    <mergeCell ref="E213:E214"/>
    <mergeCell ref="F213:F214"/>
    <mergeCell ref="G213:G214"/>
    <mergeCell ref="H213:H214"/>
    <mergeCell ref="I213:I214"/>
    <mergeCell ref="J213:J214"/>
    <mergeCell ref="K213:K214"/>
    <mergeCell ref="L213:L214"/>
    <mergeCell ref="K211:K212"/>
    <mergeCell ref="L211:L212"/>
    <mergeCell ref="M211:M212"/>
    <mergeCell ref="N211:N212"/>
    <mergeCell ref="O211:O212"/>
    <mergeCell ref="P211:P212"/>
    <mergeCell ref="O209:O210"/>
    <mergeCell ref="P209:P210"/>
    <mergeCell ref="Q209:Q210"/>
    <mergeCell ref="D211:D212"/>
    <mergeCell ref="E211:E212"/>
    <mergeCell ref="F211:F212"/>
    <mergeCell ref="G211:G212"/>
    <mergeCell ref="H211:H212"/>
    <mergeCell ref="I211:I212"/>
    <mergeCell ref="J211:J212"/>
    <mergeCell ref="I209:I210"/>
    <mergeCell ref="J209:J210"/>
    <mergeCell ref="K209:K210"/>
    <mergeCell ref="L209:L210"/>
    <mergeCell ref="M209:M210"/>
    <mergeCell ref="N209:N210"/>
    <mergeCell ref="M207:M208"/>
    <mergeCell ref="N207:N208"/>
    <mergeCell ref="O207:O208"/>
    <mergeCell ref="P207:P208"/>
    <mergeCell ref="Q207:Q208"/>
    <mergeCell ref="D209:D210"/>
    <mergeCell ref="E209:E210"/>
    <mergeCell ref="F209:F210"/>
    <mergeCell ref="G209:G210"/>
    <mergeCell ref="H209:H210"/>
    <mergeCell ref="Q205:Q206"/>
    <mergeCell ref="D207:D208"/>
    <mergeCell ref="E207:E208"/>
    <mergeCell ref="F207:F208"/>
    <mergeCell ref="G207:G208"/>
    <mergeCell ref="H207:H208"/>
    <mergeCell ref="I207:I208"/>
    <mergeCell ref="J207:J208"/>
    <mergeCell ref="K207:K208"/>
    <mergeCell ref="L207:L208"/>
    <mergeCell ref="K205:K206"/>
    <mergeCell ref="L205:L206"/>
    <mergeCell ref="M205:M206"/>
    <mergeCell ref="N205:N206"/>
    <mergeCell ref="O205:O206"/>
    <mergeCell ref="P205:P206"/>
    <mergeCell ref="O203:O204"/>
    <mergeCell ref="P203:P204"/>
    <mergeCell ref="Q203:Q204"/>
    <mergeCell ref="D205:D206"/>
    <mergeCell ref="E205:E206"/>
    <mergeCell ref="F205:F206"/>
    <mergeCell ref="G205:G206"/>
    <mergeCell ref="H205:H206"/>
    <mergeCell ref="I205:I206"/>
    <mergeCell ref="J205:J206"/>
    <mergeCell ref="I203:I204"/>
    <mergeCell ref="J203:J204"/>
    <mergeCell ref="K203:K204"/>
    <mergeCell ref="L203:L204"/>
    <mergeCell ref="M203:M204"/>
    <mergeCell ref="N203:N204"/>
    <mergeCell ref="M201:M202"/>
    <mergeCell ref="N201:N202"/>
    <mergeCell ref="O201:O202"/>
    <mergeCell ref="P201:P202"/>
    <mergeCell ref="Q201:Q202"/>
    <mergeCell ref="D203:D204"/>
    <mergeCell ref="E203:E204"/>
    <mergeCell ref="F203:F204"/>
    <mergeCell ref="G203:G204"/>
    <mergeCell ref="H203:H204"/>
    <mergeCell ref="Q199:Q200"/>
    <mergeCell ref="D201:D202"/>
    <mergeCell ref="E201:E202"/>
    <mergeCell ref="F201:F202"/>
    <mergeCell ref="G201:G202"/>
    <mergeCell ref="H201:H202"/>
    <mergeCell ref="I201:I202"/>
    <mergeCell ref="J201:J202"/>
    <mergeCell ref="K201:K202"/>
    <mergeCell ref="L201:L202"/>
    <mergeCell ref="K199:K200"/>
    <mergeCell ref="L199:L200"/>
    <mergeCell ref="M199:M200"/>
    <mergeCell ref="N199:N200"/>
    <mergeCell ref="O199:O200"/>
    <mergeCell ref="P199:P200"/>
    <mergeCell ref="P197:P198"/>
    <mergeCell ref="Q197:Q198"/>
    <mergeCell ref="C199:C220"/>
    <mergeCell ref="D199:D200"/>
    <mergeCell ref="E199:E200"/>
    <mergeCell ref="F199:F200"/>
    <mergeCell ref="G199:G200"/>
    <mergeCell ref="H199:H200"/>
    <mergeCell ref="I199:I200"/>
    <mergeCell ref="J199:J200"/>
    <mergeCell ref="J197:J198"/>
    <mergeCell ref="K197:K198"/>
    <mergeCell ref="L197:L198"/>
    <mergeCell ref="M197:M198"/>
    <mergeCell ref="N197:N198"/>
    <mergeCell ref="O197:O198"/>
    <mergeCell ref="O195:O196"/>
    <mergeCell ref="P195:P196"/>
    <mergeCell ref="Q195:Q196"/>
    <mergeCell ref="C197:C198"/>
    <mergeCell ref="D197:D198"/>
    <mergeCell ref="E197:E198"/>
    <mergeCell ref="F197:F198"/>
    <mergeCell ref="G197:G198"/>
    <mergeCell ref="H197:H198"/>
    <mergeCell ref="I197:I198"/>
    <mergeCell ref="I195:I196"/>
    <mergeCell ref="J195:J196"/>
    <mergeCell ref="K195:K196"/>
    <mergeCell ref="L195:L196"/>
    <mergeCell ref="M195:M196"/>
    <mergeCell ref="N195:N196"/>
    <mergeCell ref="M193:M194"/>
    <mergeCell ref="N193:N194"/>
    <mergeCell ref="O193:O194"/>
    <mergeCell ref="P193:P194"/>
    <mergeCell ref="Q193:Q194"/>
    <mergeCell ref="D195:D196"/>
    <mergeCell ref="E195:E196"/>
    <mergeCell ref="F195:F196"/>
    <mergeCell ref="G195:G196"/>
    <mergeCell ref="H195:H196"/>
    <mergeCell ref="G193:G194"/>
    <mergeCell ref="H193:H194"/>
    <mergeCell ref="I193:I194"/>
    <mergeCell ref="J193:J194"/>
    <mergeCell ref="K193:K194"/>
    <mergeCell ref="L193:L194"/>
    <mergeCell ref="A193:A224"/>
    <mergeCell ref="B193:B224"/>
    <mergeCell ref="C193:C196"/>
    <mergeCell ref="D193:D194"/>
    <mergeCell ref="E193:E194"/>
    <mergeCell ref="F193:F194"/>
    <mergeCell ref="L191:L192"/>
    <mergeCell ref="M191:M192"/>
    <mergeCell ref="N191:N192"/>
    <mergeCell ref="O191:O192"/>
    <mergeCell ref="P191:P192"/>
    <mergeCell ref="Q191:Q192"/>
    <mergeCell ref="P189:P190"/>
    <mergeCell ref="Q189:Q190"/>
    <mergeCell ref="D191:D192"/>
    <mergeCell ref="E191:E192"/>
    <mergeCell ref="F191:F192"/>
    <mergeCell ref="G191:G192"/>
    <mergeCell ref="H191:H192"/>
    <mergeCell ref="I191:I192"/>
    <mergeCell ref="J191:J192"/>
    <mergeCell ref="K191:K192"/>
    <mergeCell ref="J189:J190"/>
    <mergeCell ref="K189:K190"/>
    <mergeCell ref="L189:L190"/>
    <mergeCell ref="M189:M190"/>
    <mergeCell ref="N189:N190"/>
    <mergeCell ref="O189:O190"/>
    <mergeCell ref="P187:P188"/>
    <mergeCell ref="Q187:Q188"/>
    <mergeCell ref="B189:B192"/>
    <mergeCell ref="C189:C192"/>
    <mergeCell ref="D189:D190"/>
    <mergeCell ref="E189:E190"/>
    <mergeCell ref="F189:F190"/>
    <mergeCell ref="G189:G190"/>
    <mergeCell ref="H189:H190"/>
    <mergeCell ref="I189:I190"/>
    <mergeCell ref="J187:J188"/>
    <mergeCell ref="K187:K188"/>
    <mergeCell ref="L187:L188"/>
    <mergeCell ref="M187:M188"/>
    <mergeCell ref="N187:N188"/>
    <mergeCell ref="O187:O188"/>
    <mergeCell ref="D187:D188"/>
    <mergeCell ref="E187:E188"/>
    <mergeCell ref="F187:F188"/>
    <mergeCell ref="G187:G188"/>
    <mergeCell ref="H187:H188"/>
    <mergeCell ref="I187:I188"/>
    <mergeCell ref="L185:L186"/>
    <mergeCell ref="M185:M186"/>
    <mergeCell ref="N185:N186"/>
    <mergeCell ref="O185:O186"/>
    <mergeCell ref="P185:P186"/>
    <mergeCell ref="Q185:Q186"/>
    <mergeCell ref="Q183:Q184"/>
    <mergeCell ref="C185:C188"/>
    <mergeCell ref="D185:D186"/>
    <mergeCell ref="E185:E186"/>
    <mergeCell ref="F185:F186"/>
    <mergeCell ref="G185:G186"/>
    <mergeCell ref="H185:H186"/>
    <mergeCell ref="I185:I186"/>
    <mergeCell ref="J185:J186"/>
    <mergeCell ref="K185:K186"/>
    <mergeCell ref="K183:K184"/>
    <mergeCell ref="L183:L184"/>
    <mergeCell ref="M183:M184"/>
    <mergeCell ref="N183:N184"/>
    <mergeCell ref="O183:O184"/>
    <mergeCell ref="P183:P184"/>
    <mergeCell ref="O181:O182"/>
    <mergeCell ref="P181:P182"/>
    <mergeCell ref="Q181:Q182"/>
    <mergeCell ref="D183:D184"/>
    <mergeCell ref="E183:E184"/>
    <mergeCell ref="F183:F184"/>
    <mergeCell ref="G183:G184"/>
    <mergeCell ref="H183:H184"/>
    <mergeCell ref="I183:I184"/>
    <mergeCell ref="J183:J184"/>
    <mergeCell ref="I181:I182"/>
    <mergeCell ref="J181:J182"/>
    <mergeCell ref="K181:K182"/>
    <mergeCell ref="L181:L182"/>
    <mergeCell ref="M181:M182"/>
    <mergeCell ref="N181:N182"/>
    <mergeCell ref="P179:P180"/>
    <mergeCell ref="Q179:Q180"/>
    <mergeCell ref="A181:A192"/>
    <mergeCell ref="B181:B188"/>
    <mergeCell ref="C181:C184"/>
    <mergeCell ref="D181:D182"/>
    <mergeCell ref="E181:E182"/>
    <mergeCell ref="F181:F182"/>
    <mergeCell ref="G181:G182"/>
    <mergeCell ref="H181:H182"/>
    <mergeCell ref="J179:J180"/>
    <mergeCell ref="K179:K180"/>
    <mergeCell ref="L179:L180"/>
    <mergeCell ref="M179:M180"/>
    <mergeCell ref="N179:N180"/>
    <mergeCell ref="O179:O180"/>
    <mergeCell ref="O177:O178"/>
    <mergeCell ref="P177:P178"/>
    <mergeCell ref="Q177:Q178"/>
    <mergeCell ref="C179:C180"/>
    <mergeCell ref="D179:D180"/>
    <mergeCell ref="E179:E180"/>
    <mergeCell ref="F179:F180"/>
    <mergeCell ref="G179:G180"/>
    <mergeCell ref="H179:H180"/>
    <mergeCell ref="I179:I180"/>
    <mergeCell ref="I177:I178"/>
    <mergeCell ref="J177:J178"/>
    <mergeCell ref="K177:K178"/>
    <mergeCell ref="L177:L178"/>
    <mergeCell ref="M177:M178"/>
    <mergeCell ref="N177:N178"/>
    <mergeCell ref="C177:C178"/>
    <mergeCell ref="D177:D178"/>
    <mergeCell ref="E177:E178"/>
    <mergeCell ref="F177:F178"/>
    <mergeCell ref="G177:G178"/>
    <mergeCell ref="H177:H178"/>
    <mergeCell ref="L175:L176"/>
    <mergeCell ref="M175:M176"/>
    <mergeCell ref="N175:N176"/>
    <mergeCell ref="O175:O176"/>
    <mergeCell ref="P175:P176"/>
    <mergeCell ref="Q175:Q176"/>
    <mergeCell ref="P173:P174"/>
    <mergeCell ref="Q173:Q174"/>
    <mergeCell ref="D175:D176"/>
    <mergeCell ref="E175:E176"/>
    <mergeCell ref="F175:F176"/>
    <mergeCell ref="G175:G176"/>
    <mergeCell ref="H175:H176"/>
    <mergeCell ref="I175:I176"/>
    <mergeCell ref="J175:J176"/>
    <mergeCell ref="K175:K176"/>
    <mergeCell ref="J173:J174"/>
    <mergeCell ref="K173:K174"/>
    <mergeCell ref="L173:L174"/>
    <mergeCell ref="M173:M174"/>
    <mergeCell ref="N173:N174"/>
    <mergeCell ref="O173:O174"/>
    <mergeCell ref="N171:N172"/>
    <mergeCell ref="O171:O172"/>
    <mergeCell ref="P171:P172"/>
    <mergeCell ref="Q171:Q172"/>
    <mergeCell ref="D173:D174"/>
    <mergeCell ref="E173:E174"/>
    <mergeCell ref="F173:F174"/>
    <mergeCell ref="G173:G174"/>
    <mergeCell ref="H173:H174"/>
    <mergeCell ref="I173:I174"/>
    <mergeCell ref="H171:H172"/>
    <mergeCell ref="I171:I172"/>
    <mergeCell ref="J171:J172"/>
    <mergeCell ref="K171:K172"/>
    <mergeCell ref="L171:L172"/>
    <mergeCell ref="M171:M172"/>
    <mergeCell ref="N169:N170"/>
    <mergeCell ref="O169:O170"/>
    <mergeCell ref="P169:P170"/>
    <mergeCell ref="Q169:Q170"/>
    <mergeCell ref="B171:B180"/>
    <mergeCell ref="C171:C176"/>
    <mergeCell ref="D171:D172"/>
    <mergeCell ref="E171:E172"/>
    <mergeCell ref="F171:F172"/>
    <mergeCell ref="G171:G172"/>
    <mergeCell ref="H169:H170"/>
    <mergeCell ref="I169:I170"/>
    <mergeCell ref="J169:J170"/>
    <mergeCell ref="K169:K170"/>
    <mergeCell ref="L169:L170"/>
    <mergeCell ref="M169:M170"/>
    <mergeCell ref="M167:M168"/>
    <mergeCell ref="N167:N168"/>
    <mergeCell ref="O167:O168"/>
    <mergeCell ref="P167:P168"/>
    <mergeCell ref="Q167:Q168"/>
    <mergeCell ref="C169:C170"/>
    <mergeCell ref="D169:D170"/>
    <mergeCell ref="E169:E170"/>
    <mergeCell ref="F169:F170"/>
    <mergeCell ref="G169:G170"/>
    <mergeCell ref="G167:G168"/>
    <mergeCell ref="H167:H168"/>
    <mergeCell ref="I167:I168"/>
    <mergeCell ref="J167:J168"/>
    <mergeCell ref="K167:K168"/>
    <mergeCell ref="L167:L168"/>
    <mergeCell ref="M165:M166"/>
    <mergeCell ref="N165:N166"/>
    <mergeCell ref="O165:O166"/>
    <mergeCell ref="P165:P166"/>
    <mergeCell ref="Q165:Q166"/>
    <mergeCell ref="B167:B170"/>
    <mergeCell ref="C167:C168"/>
    <mergeCell ref="D167:D168"/>
    <mergeCell ref="E167:E168"/>
    <mergeCell ref="F167:F168"/>
    <mergeCell ref="Q163:Q164"/>
    <mergeCell ref="D165:D166"/>
    <mergeCell ref="E165:E166"/>
    <mergeCell ref="F165:F166"/>
    <mergeCell ref="G165:G166"/>
    <mergeCell ref="H165:H166"/>
    <mergeCell ref="I165:I166"/>
    <mergeCell ref="J165:J166"/>
    <mergeCell ref="K165:K166"/>
    <mergeCell ref="L165:L166"/>
    <mergeCell ref="K163:K164"/>
    <mergeCell ref="L163:L164"/>
    <mergeCell ref="M163:M164"/>
    <mergeCell ref="N163:N164"/>
    <mergeCell ref="O163:O164"/>
    <mergeCell ref="P163:P164"/>
    <mergeCell ref="O161:O162"/>
    <mergeCell ref="P161:P162"/>
    <mergeCell ref="Q161:Q162"/>
    <mergeCell ref="D163:D164"/>
    <mergeCell ref="E163:E164"/>
    <mergeCell ref="F163:F164"/>
    <mergeCell ref="G163:G164"/>
    <mergeCell ref="H163:H164"/>
    <mergeCell ref="I163:I164"/>
    <mergeCell ref="J163:J164"/>
    <mergeCell ref="I161:I162"/>
    <mergeCell ref="J161:J162"/>
    <mergeCell ref="K161:K162"/>
    <mergeCell ref="L161:L162"/>
    <mergeCell ref="M161:M162"/>
    <mergeCell ref="N161:N162"/>
    <mergeCell ref="M159:M160"/>
    <mergeCell ref="N159:N160"/>
    <mergeCell ref="O159:O160"/>
    <mergeCell ref="P159:P160"/>
    <mergeCell ref="Q159:Q160"/>
    <mergeCell ref="D161:D162"/>
    <mergeCell ref="E161:E162"/>
    <mergeCell ref="F161:F162"/>
    <mergeCell ref="G161:G162"/>
    <mergeCell ref="H161:H162"/>
    <mergeCell ref="Q157:Q158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L159:L160"/>
    <mergeCell ref="K157:K158"/>
    <mergeCell ref="L157:L158"/>
    <mergeCell ref="M157:M158"/>
    <mergeCell ref="N157:N158"/>
    <mergeCell ref="O157:O158"/>
    <mergeCell ref="P157:P158"/>
    <mergeCell ref="O155:O156"/>
    <mergeCell ref="P155:P156"/>
    <mergeCell ref="Q155:Q156"/>
    <mergeCell ref="D157:D158"/>
    <mergeCell ref="E157:E158"/>
    <mergeCell ref="F157:F158"/>
    <mergeCell ref="G157:G158"/>
    <mergeCell ref="H157:H158"/>
    <mergeCell ref="I157:I158"/>
    <mergeCell ref="J157:J158"/>
    <mergeCell ref="I155:I156"/>
    <mergeCell ref="J155:J156"/>
    <mergeCell ref="K155:K156"/>
    <mergeCell ref="L155:L156"/>
    <mergeCell ref="M155:M156"/>
    <mergeCell ref="N155:N156"/>
    <mergeCell ref="C155:C166"/>
    <mergeCell ref="D155:D156"/>
    <mergeCell ref="E155:E156"/>
    <mergeCell ref="F155:F156"/>
    <mergeCell ref="G155:G156"/>
    <mergeCell ref="H155:H156"/>
    <mergeCell ref="L153:L154"/>
    <mergeCell ref="M153:M154"/>
    <mergeCell ref="N153:N154"/>
    <mergeCell ref="O153:O154"/>
    <mergeCell ref="P153:P154"/>
    <mergeCell ref="Q153:Q154"/>
    <mergeCell ref="Q151:Q152"/>
    <mergeCell ref="C153:C154"/>
    <mergeCell ref="D153:D154"/>
    <mergeCell ref="E153:E154"/>
    <mergeCell ref="F153:F154"/>
    <mergeCell ref="G153:G154"/>
    <mergeCell ref="H153:H154"/>
    <mergeCell ref="I153:I154"/>
    <mergeCell ref="J153:J154"/>
    <mergeCell ref="K153:K154"/>
    <mergeCell ref="K151:K152"/>
    <mergeCell ref="L151:L152"/>
    <mergeCell ref="M151:M152"/>
    <mergeCell ref="N151:N152"/>
    <mergeCell ref="O151:O152"/>
    <mergeCell ref="P151:P152"/>
    <mergeCell ref="O149:O150"/>
    <mergeCell ref="P149:P150"/>
    <mergeCell ref="Q149:Q150"/>
    <mergeCell ref="D151:D152"/>
    <mergeCell ref="E151:E152"/>
    <mergeCell ref="F151:F152"/>
    <mergeCell ref="G151:G152"/>
    <mergeCell ref="H151:H152"/>
    <mergeCell ref="I151:I152"/>
    <mergeCell ref="J151:J152"/>
    <mergeCell ref="I149:I150"/>
    <mergeCell ref="J149:J150"/>
    <mergeCell ref="K149:K150"/>
    <mergeCell ref="L149:L150"/>
    <mergeCell ref="M149:M150"/>
    <mergeCell ref="N149:N150"/>
    <mergeCell ref="P147:P148"/>
    <mergeCell ref="Q147:Q148"/>
    <mergeCell ref="A149:A180"/>
    <mergeCell ref="B149:B166"/>
    <mergeCell ref="C149:C152"/>
    <mergeCell ref="D149:D150"/>
    <mergeCell ref="E149:E150"/>
    <mergeCell ref="F149:F150"/>
    <mergeCell ref="G149:G150"/>
    <mergeCell ref="H149:H150"/>
    <mergeCell ref="J147:J148"/>
    <mergeCell ref="K147:K148"/>
    <mergeCell ref="L147:L148"/>
    <mergeCell ref="M147:M148"/>
    <mergeCell ref="N147:N148"/>
    <mergeCell ref="O147:O148"/>
    <mergeCell ref="D147:D148"/>
    <mergeCell ref="E147:E148"/>
    <mergeCell ref="F147:F148"/>
    <mergeCell ref="G147:G148"/>
    <mergeCell ref="H147:H148"/>
    <mergeCell ref="I147:I148"/>
    <mergeCell ref="L145:L146"/>
    <mergeCell ref="M145:M146"/>
    <mergeCell ref="N145:N146"/>
    <mergeCell ref="O145:O146"/>
    <mergeCell ref="P145:P146"/>
    <mergeCell ref="Q145:Q146"/>
    <mergeCell ref="P143:P144"/>
    <mergeCell ref="Q143:Q144"/>
    <mergeCell ref="D145:D146"/>
    <mergeCell ref="E145:E146"/>
    <mergeCell ref="F145:F146"/>
    <mergeCell ref="G145:G146"/>
    <mergeCell ref="H145:H146"/>
    <mergeCell ref="I145:I146"/>
    <mergeCell ref="J145:J146"/>
    <mergeCell ref="K145:K146"/>
    <mergeCell ref="J143:J144"/>
    <mergeCell ref="K143:K144"/>
    <mergeCell ref="L143:L144"/>
    <mergeCell ref="M143:M144"/>
    <mergeCell ref="N143:N144"/>
    <mergeCell ref="O143:O144"/>
    <mergeCell ref="D143:D144"/>
    <mergeCell ref="E143:E144"/>
    <mergeCell ref="F143:F144"/>
    <mergeCell ref="G143:G144"/>
    <mergeCell ref="H143:H144"/>
    <mergeCell ref="I143:I144"/>
    <mergeCell ref="L141:L142"/>
    <mergeCell ref="M141:M142"/>
    <mergeCell ref="N141:N142"/>
    <mergeCell ref="O141:O142"/>
    <mergeCell ref="P141:P142"/>
    <mergeCell ref="Q141:Q142"/>
    <mergeCell ref="P139:P140"/>
    <mergeCell ref="Q139:Q140"/>
    <mergeCell ref="D141:D142"/>
    <mergeCell ref="E141:E142"/>
    <mergeCell ref="F141:F142"/>
    <mergeCell ref="G141:G142"/>
    <mergeCell ref="H141:H142"/>
    <mergeCell ref="I141:I142"/>
    <mergeCell ref="J141:J142"/>
    <mergeCell ref="K141:K142"/>
    <mergeCell ref="J139:J140"/>
    <mergeCell ref="K139:K140"/>
    <mergeCell ref="L139:L140"/>
    <mergeCell ref="M139:M140"/>
    <mergeCell ref="N139:N140"/>
    <mergeCell ref="O139:O140"/>
    <mergeCell ref="N137:N138"/>
    <mergeCell ref="O137:O138"/>
    <mergeCell ref="P137:P138"/>
    <mergeCell ref="Q137:Q138"/>
    <mergeCell ref="D139:D140"/>
    <mergeCell ref="E139:E140"/>
    <mergeCell ref="F139:F140"/>
    <mergeCell ref="G139:G140"/>
    <mergeCell ref="H139:H140"/>
    <mergeCell ref="I139:I140"/>
    <mergeCell ref="H137:H138"/>
    <mergeCell ref="I137:I138"/>
    <mergeCell ref="J137:J138"/>
    <mergeCell ref="K137:K138"/>
    <mergeCell ref="L137:L138"/>
    <mergeCell ref="M137:M138"/>
    <mergeCell ref="O135:O136"/>
    <mergeCell ref="P135:P136"/>
    <mergeCell ref="Q135:Q136"/>
    <mergeCell ref="A137:A148"/>
    <mergeCell ref="B137:B148"/>
    <mergeCell ref="C137:C148"/>
    <mergeCell ref="D137:D138"/>
    <mergeCell ref="E137:E138"/>
    <mergeCell ref="F137:F138"/>
    <mergeCell ref="G137:G138"/>
    <mergeCell ref="I135:I136"/>
    <mergeCell ref="J135:J136"/>
    <mergeCell ref="K135:K136"/>
    <mergeCell ref="L135:L136"/>
    <mergeCell ref="M135:M136"/>
    <mergeCell ref="N135:N136"/>
    <mergeCell ref="N133:N134"/>
    <mergeCell ref="O133:O134"/>
    <mergeCell ref="P133:P134"/>
    <mergeCell ref="Q133:Q134"/>
    <mergeCell ref="C135:C136"/>
    <mergeCell ref="D135:D136"/>
    <mergeCell ref="E135:E136"/>
    <mergeCell ref="F135:F136"/>
    <mergeCell ref="G135:G136"/>
    <mergeCell ref="H135:H136"/>
    <mergeCell ref="H133:H134"/>
    <mergeCell ref="I133:I134"/>
    <mergeCell ref="J133:J134"/>
    <mergeCell ref="K133:K134"/>
    <mergeCell ref="L133:L134"/>
    <mergeCell ref="M133:M134"/>
    <mergeCell ref="B133:B136"/>
    <mergeCell ref="C133:C134"/>
    <mergeCell ref="D133:D134"/>
    <mergeCell ref="E133:E134"/>
    <mergeCell ref="F133:F134"/>
    <mergeCell ref="G133:G134"/>
    <mergeCell ref="L131:L132"/>
    <mergeCell ref="M131:M132"/>
    <mergeCell ref="N131:N132"/>
    <mergeCell ref="O131:O132"/>
    <mergeCell ref="P131:P132"/>
    <mergeCell ref="Q131:Q132"/>
    <mergeCell ref="Q129:Q130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K129:K130"/>
    <mergeCell ref="L129:L130"/>
    <mergeCell ref="M129:M130"/>
    <mergeCell ref="N129:N130"/>
    <mergeCell ref="O129:O130"/>
    <mergeCell ref="P129:P130"/>
    <mergeCell ref="P127:P128"/>
    <mergeCell ref="Q127:Q128"/>
    <mergeCell ref="C129:C130"/>
    <mergeCell ref="D129:D130"/>
    <mergeCell ref="E129:E130"/>
    <mergeCell ref="F129:F130"/>
    <mergeCell ref="G129:G130"/>
    <mergeCell ref="H129:H130"/>
    <mergeCell ref="I129:I130"/>
    <mergeCell ref="J129:J130"/>
    <mergeCell ref="J127:J128"/>
    <mergeCell ref="K127:K128"/>
    <mergeCell ref="L127:L128"/>
    <mergeCell ref="M127:M128"/>
    <mergeCell ref="N127:N128"/>
    <mergeCell ref="O127:O128"/>
    <mergeCell ref="P125:P126"/>
    <mergeCell ref="Q125:Q126"/>
    <mergeCell ref="B127:B132"/>
    <mergeCell ref="C127:C128"/>
    <mergeCell ref="D127:D128"/>
    <mergeCell ref="E127:E128"/>
    <mergeCell ref="F127:F128"/>
    <mergeCell ref="G127:G128"/>
    <mergeCell ref="H127:H128"/>
    <mergeCell ref="I127:I128"/>
    <mergeCell ref="J125:J126"/>
    <mergeCell ref="K125:K126"/>
    <mergeCell ref="L125:L126"/>
    <mergeCell ref="M125:M126"/>
    <mergeCell ref="N125:N126"/>
    <mergeCell ref="O125:O126"/>
    <mergeCell ref="N123:N124"/>
    <mergeCell ref="O123:O124"/>
    <mergeCell ref="P123:P124"/>
    <mergeCell ref="Q123:Q124"/>
    <mergeCell ref="D125:D126"/>
    <mergeCell ref="E125:E126"/>
    <mergeCell ref="F125:F126"/>
    <mergeCell ref="G125:G126"/>
    <mergeCell ref="H125:H126"/>
    <mergeCell ref="I125:I126"/>
    <mergeCell ref="H123:H124"/>
    <mergeCell ref="I123:I124"/>
    <mergeCell ref="J123:J124"/>
    <mergeCell ref="K123:K124"/>
    <mergeCell ref="L123:L124"/>
    <mergeCell ref="M123:M124"/>
    <mergeCell ref="B123:B126"/>
    <mergeCell ref="C123:C126"/>
    <mergeCell ref="D123:D124"/>
    <mergeCell ref="E123:E124"/>
    <mergeCell ref="F123:F124"/>
    <mergeCell ref="G123:G124"/>
    <mergeCell ref="L121:L122"/>
    <mergeCell ref="M121:M122"/>
    <mergeCell ref="N121:N122"/>
    <mergeCell ref="O121:O122"/>
    <mergeCell ref="P121:P122"/>
    <mergeCell ref="Q121:Q122"/>
    <mergeCell ref="P119:P120"/>
    <mergeCell ref="Q119:Q120"/>
    <mergeCell ref="D121:D122"/>
    <mergeCell ref="E121:E122"/>
    <mergeCell ref="F121:F122"/>
    <mergeCell ref="G121:G122"/>
    <mergeCell ref="H121:H122"/>
    <mergeCell ref="I121:I122"/>
    <mergeCell ref="J121:J122"/>
    <mergeCell ref="K121:K122"/>
    <mergeCell ref="J119:J120"/>
    <mergeCell ref="K119:K120"/>
    <mergeCell ref="L119:L120"/>
    <mergeCell ref="M119:M120"/>
    <mergeCell ref="N119:N120"/>
    <mergeCell ref="O119:O120"/>
    <mergeCell ref="N117:N118"/>
    <mergeCell ref="O117:O118"/>
    <mergeCell ref="P117:P118"/>
    <mergeCell ref="Q117:Q118"/>
    <mergeCell ref="D119:D120"/>
    <mergeCell ref="E119:E120"/>
    <mergeCell ref="F119:F120"/>
    <mergeCell ref="G119:G120"/>
    <mergeCell ref="H119:H120"/>
    <mergeCell ref="I119:I120"/>
    <mergeCell ref="H117:H118"/>
    <mergeCell ref="I117:I118"/>
    <mergeCell ref="J117:J118"/>
    <mergeCell ref="K117:K118"/>
    <mergeCell ref="L117:L118"/>
    <mergeCell ref="M117:M118"/>
    <mergeCell ref="M115:M116"/>
    <mergeCell ref="N115:N116"/>
    <mergeCell ref="O115:O116"/>
    <mergeCell ref="P115:P116"/>
    <mergeCell ref="Q115:Q116"/>
    <mergeCell ref="C117:C122"/>
    <mergeCell ref="D117:D118"/>
    <mergeCell ref="E117:E118"/>
    <mergeCell ref="F117:F118"/>
    <mergeCell ref="G117:G118"/>
    <mergeCell ref="Q113:Q114"/>
    <mergeCell ref="D115:D116"/>
    <mergeCell ref="E115:E116"/>
    <mergeCell ref="F115:F116"/>
    <mergeCell ref="G115:G116"/>
    <mergeCell ref="H115:H116"/>
    <mergeCell ref="I115:I116"/>
    <mergeCell ref="J115:J116"/>
    <mergeCell ref="K115:K116"/>
    <mergeCell ref="L115:L116"/>
    <mergeCell ref="K113:K114"/>
    <mergeCell ref="L113:L114"/>
    <mergeCell ref="M113:M114"/>
    <mergeCell ref="N113:N114"/>
    <mergeCell ref="O113:O114"/>
    <mergeCell ref="P113:P114"/>
    <mergeCell ref="O111:O112"/>
    <mergeCell ref="P111:P112"/>
    <mergeCell ref="Q111:Q112"/>
    <mergeCell ref="D113:D114"/>
    <mergeCell ref="E113:E114"/>
    <mergeCell ref="F113:F114"/>
    <mergeCell ref="G113:G114"/>
    <mergeCell ref="H113:H114"/>
    <mergeCell ref="I113:I114"/>
    <mergeCell ref="J113:J114"/>
    <mergeCell ref="I111:I112"/>
    <mergeCell ref="J111:J112"/>
    <mergeCell ref="K111:K112"/>
    <mergeCell ref="L111:L112"/>
    <mergeCell ref="M111:M112"/>
    <mergeCell ref="N111:N112"/>
    <mergeCell ref="M109:M110"/>
    <mergeCell ref="N109:N110"/>
    <mergeCell ref="O109:O110"/>
    <mergeCell ref="P109:P110"/>
    <mergeCell ref="Q109:Q110"/>
    <mergeCell ref="D111:D112"/>
    <mergeCell ref="E111:E112"/>
    <mergeCell ref="F111:F112"/>
    <mergeCell ref="G111:G112"/>
    <mergeCell ref="H111:H112"/>
    <mergeCell ref="Q107:Q108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L109:L110"/>
    <mergeCell ref="K107:K108"/>
    <mergeCell ref="L107:L108"/>
    <mergeCell ref="M107:M108"/>
    <mergeCell ref="N107:N108"/>
    <mergeCell ref="O107:O108"/>
    <mergeCell ref="P107:P108"/>
    <mergeCell ref="O105:O106"/>
    <mergeCell ref="P105:P106"/>
    <mergeCell ref="Q105:Q106"/>
    <mergeCell ref="D107:D108"/>
    <mergeCell ref="E107:E108"/>
    <mergeCell ref="F107:F108"/>
    <mergeCell ref="G107:G108"/>
    <mergeCell ref="H107:H108"/>
    <mergeCell ref="I107:I108"/>
    <mergeCell ref="J107:J108"/>
    <mergeCell ref="I105:I106"/>
    <mergeCell ref="J105:J106"/>
    <mergeCell ref="K105:K106"/>
    <mergeCell ref="L105:L106"/>
    <mergeCell ref="M105:M106"/>
    <mergeCell ref="N105:N106"/>
    <mergeCell ref="M103:M104"/>
    <mergeCell ref="N103:N104"/>
    <mergeCell ref="O103:O104"/>
    <mergeCell ref="P103:P104"/>
    <mergeCell ref="Q103:Q104"/>
    <mergeCell ref="D105:D106"/>
    <mergeCell ref="E105:E106"/>
    <mergeCell ref="F105:F106"/>
    <mergeCell ref="G105:G106"/>
    <mergeCell ref="H105:H106"/>
    <mergeCell ref="Q101:Q102"/>
    <mergeCell ref="D103:D104"/>
    <mergeCell ref="E103:E104"/>
    <mergeCell ref="F103:F104"/>
    <mergeCell ref="G103:G104"/>
    <mergeCell ref="H103:H104"/>
    <mergeCell ref="I103:I104"/>
    <mergeCell ref="J103:J104"/>
    <mergeCell ref="K103:K104"/>
    <mergeCell ref="L103:L104"/>
    <mergeCell ref="K101:K102"/>
    <mergeCell ref="L101:L102"/>
    <mergeCell ref="M101:M102"/>
    <mergeCell ref="N101:N102"/>
    <mergeCell ref="O101:O102"/>
    <mergeCell ref="P101:P102"/>
    <mergeCell ref="O99:O100"/>
    <mergeCell ref="P99:P100"/>
    <mergeCell ref="Q99:Q100"/>
    <mergeCell ref="D101:D102"/>
    <mergeCell ref="E101:E102"/>
    <mergeCell ref="F101:F102"/>
    <mergeCell ref="G101:G102"/>
    <mergeCell ref="H101:H102"/>
    <mergeCell ref="I101:I102"/>
    <mergeCell ref="J101:J102"/>
    <mergeCell ref="I99:I100"/>
    <mergeCell ref="J99:J100"/>
    <mergeCell ref="K99:K100"/>
    <mergeCell ref="L99:L100"/>
    <mergeCell ref="M99:M100"/>
    <mergeCell ref="N99:N100"/>
    <mergeCell ref="O97:O98"/>
    <mergeCell ref="P97:P98"/>
    <mergeCell ref="Q97:Q98"/>
    <mergeCell ref="B99:B122"/>
    <mergeCell ref="C99:C116"/>
    <mergeCell ref="D99:D100"/>
    <mergeCell ref="E99:E100"/>
    <mergeCell ref="F99:F100"/>
    <mergeCell ref="G99:G100"/>
    <mergeCell ref="H99:H100"/>
    <mergeCell ref="I97:I98"/>
    <mergeCell ref="J97:J98"/>
    <mergeCell ref="K97:K98"/>
    <mergeCell ref="L97:L98"/>
    <mergeCell ref="M97:M98"/>
    <mergeCell ref="N97:N98"/>
    <mergeCell ref="N95:N96"/>
    <mergeCell ref="O95:O96"/>
    <mergeCell ref="P95:P96"/>
    <mergeCell ref="Q95:Q96"/>
    <mergeCell ref="C97:C98"/>
    <mergeCell ref="D97:D98"/>
    <mergeCell ref="E97:E98"/>
    <mergeCell ref="F97:F98"/>
    <mergeCell ref="G97:G98"/>
    <mergeCell ref="H97:H98"/>
    <mergeCell ref="H95:H96"/>
    <mergeCell ref="I95:I96"/>
    <mergeCell ref="J95:J96"/>
    <mergeCell ref="K95:K96"/>
    <mergeCell ref="L95:L96"/>
    <mergeCell ref="M95:M96"/>
    <mergeCell ref="N93:N94"/>
    <mergeCell ref="O93:O94"/>
    <mergeCell ref="P93:P94"/>
    <mergeCell ref="Q93:Q94"/>
    <mergeCell ref="B95:B98"/>
    <mergeCell ref="C95:C96"/>
    <mergeCell ref="D95:D96"/>
    <mergeCell ref="E95:E96"/>
    <mergeCell ref="F95:F96"/>
    <mergeCell ref="G95:G96"/>
    <mergeCell ref="H93:H94"/>
    <mergeCell ref="I93:I94"/>
    <mergeCell ref="J93:J94"/>
    <mergeCell ref="K93:K94"/>
    <mergeCell ref="L93:L94"/>
    <mergeCell ref="M93:M94"/>
    <mergeCell ref="O91:O92"/>
    <mergeCell ref="P91:P92"/>
    <mergeCell ref="Q91:Q92"/>
    <mergeCell ref="A93:A136"/>
    <mergeCell ref="B93:B94"/>
    <mergeCell ref="C93:C94"/>
    <mergeCell ref="D93:D94"/>
    <mergeCell ref="E93:E94"/>
    <mergeCell ref="F93:F94"/>
    <mergeCell ref="G93:G94"/>
    <mergeCell ref="I91:I92"/>
    <mergeCell ref="J91:J92"/>
    <mergeCell ref="K91:K92"/>
    <mergeCell ref="L91:L92"/>
    <mergeCell ref="M91:M92"/>
    <mergeCell ref="N91:N92"/>
    <mergeCell ref="C91:C92"/>
    <mergeCell ref="D91:D92"/>
    <mergeCell ref="E91:E92"/>
    <mergeCell ref="F91:F92"/>
    <mergeCell ref="G91:G92"/>
    <mergeCell ref="H91:H92"/>
    <mergeCell ref="L89:L90"/>
    <mergeCell ref="M89:M90"/>
    <mergeCell ref="N89:N90"/>
    <mergeCell ref="O89:O90"/>
    <mergeCell ref="P89:P90"/>
    <mergeCell ref="Q89:Q90"/>
    <mergeCell ref="Q87:Q88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K87:K88"/>
    <mergeCell ref="L87:L88"/>
    <mergeCell ref="M87:M88"/>
    <mergeCell ref="N87:N88"/>
    <mergeCell ref="O87:O88"/>
    <mergeCell ref="P87:P88"/>
    <mergeCell ref="O85:O86"/>
    <mergeCell ref="P85:P86"/>
    <mergeCell ref="Q85:Q86"/>
    <mergeCell ref="D87:D88"/>
    <mergeCell ref="E87:E88"/>
    <mergeCell ref="F87:F88"/>
    <mergeCell ref="G87:G88"/>
    <mergeCell ref="H87:H88"/>
    <mergeCell ref="I87:I88"/>
    <mergeCell ref="J87:J88"/>
    <mergeCell ref="I85:I86"/>
    <mergeCell ref="J85:J86"/>
    <mergeCell ref="K85:K86"/>
    <mergeCell ref="L85:L86"/>
    <mergeCell ref="M85:M86"/>
    <mergeCell ref="N85:N86"/>
    <mergeCell ref="C85:C88"/>
    <mergeCell ref="D85:D86"/>
    <mergeCell ref="E85:E86"/>
    <mergeCell ref="F85:F86"/>
    <mergeCell ref="G85:G86"/>
    <mergeCell ref="H85:H86"/>
    <mergeCell ref="L83:L84"/>
    <mergeCell ref="M83:M84"/>
    <mergeCell ref="N83:N84"/>
    <mergeCell ref="O83:O84"/>
    <mergeCell ref="P83:P84"/>
    <mergeCell ref="Q83:Q84"/>
    <mergeCell ref="P81:P82"/>
    <mergeCell ref="Q81:Q82"/>
    <mergeCell ref="D83:D84"/>
    <mergeCell ref="E83:E84"/>
    <mergeCell ref="F83:F84"/>
    <mergeCell ref="G83:G84"/>
    <mergeCell ref="H83:H84"/>
    <mergeCell ref="I83:I84"/>
    <mergeCell ref="J83:J84"/>
    <mergeCell ref="K83:K84"/>
    <mergeCell ref="J81:J82"/>
    <mergeCell ref="K81:K82"/>
    <mergeCell ref="L81:L82"/>
    <mergeCell ref="M81:M82"/>
    <mergeCell ref="N81:N82"/>
    <mergeCell ref="O81:O82"/>
    <mergeCell ref="N79:N80"/>
    <mergeCell ref="O79:O80"/>
    <mergeCell ref="P79:P80"/>
    <mergeCell ref="Q79:Q80"/>
    <mergeCell ref="D81:D82"/>
    <mergeCell ref="E81:E82"/>
    <mergeCell ref="F81:F82"/>
    <mergeCell ref="G81:G82"/>
    <mergeCell ref="H81:H82"/>
    <mergeCell ref="I81:I82"/>
    <mergeCell ref="H79:H80"/>
    <mergeCell ref="I79:I80"/>
    <mergeCell ref="J79:J80"/>
    <mergeCell ref="K79:K80"/>
    <mergeCell ref="L79:L80"/>
    <mergeCell ref="M79:M80"/>
    <mergeCell ref="N77:N78"/>
    <mergeCell ref="O77:O78"/>
    <mergeCell ref="P77:P78"/>
    <mergeCell ref="Q77:Q78"/>
    <mergeCell ref="B79:B92"/>
    <mergeCell ref="C79:C84"/>
    <mergeCell ref="D79:D80"/>
    <mergeCell ref="E79:E80"/>
    <mergeCell ref="F79:F80"/>
    <mergeCell ref="G79:G80"/>
    <mergeCell ref="H77:H78"/>
    <mergeCell ref="I77:I78"/>
    <mergeCell ref="J77:J78"/>
    <mergeCell ref="K77:K78"/>
    <mergeCell ref="L77:L78"/>
    <mergeCell ref="M77:M78"/>
    <mergeCell ref="M75:M76"/>
    <mergeCell ref="N75:N76"/>
    <mergeCell ref="O75:O76"/>
    <mergeCell ref="P75:P76"/>
    <mergeCell ref="Q75:Q76"/>
    <mergeCell ref="C77:C78"/>
    <mergeCell ref="D77:D78"/>
    <mergeCell ref="E77:E78"/>
    <mergeCell ref="F77:F78"/>
    <mergeCell ref="G77:G78"/>
    <mergeCell ref="Q73:Q74"/>
    <mergeCell ref="D75:D76"/>
    <mergeCell ref="E75:E76"/>
    <mergeCell ref="F75:F76"/>
    <mergeCell ref="G75:G76"/>
    <mergeCell ref="H75:H76"/>
    <mergeCell ref="I75:I76"/>
    <mergeCell ref="J75:J76"/>
    <mergeCell ref="K75:K76"/>
    <mergeCell ref="L75:L76"/>
    <mergeCell ref="K73:K74"/>
    <mergeCell ref="L73:L74"/>
    <mergeCell ref="M73:M74"/>
    <mergeCell ref="N73:N74"/>
    <mergeCell ref="O73:O74"/>
    <mergeCell ref="P73:P74"/>
    <mergeCell ref="O71:O72"/>
    <mergeCell ref="P71:P72"/>
    <mergeCell ref="Q71:Q72"/>
    <mergeCell ref="D73:D74"/>
    <mergeCell ref="E73:E74"/>
    <mergeCell ref="F73:F74"/>
    <mergeCell ref="G73:G74"/>
    <mergeCell ref="H73:H74"/>
    <mergeCell ref="I73:I74"/>
    <mergeCell ref="J73:J74"/>
    <mergeCell ref="I71:I72"/>
    <mergeCell ref="J71:J72"/>
    <mergeCell ref="K71:K72"/>
    <mergeCell ref="L71:L72"/>
    <mergeCell ref="M71:M72"/>
    <mergeCell ref="N71:N72"/>
    <mergeCell ref="M69:M70"/>
    <mergeCell ref="N69:N70"/>
    <mergeCell ref="O69:O70"/>
    <mergeCell ref="P69:P70"/>
    <mergeCell ref="Q69:Q70"/>
    <mergeCell ref="D71:D72"/>
    <mergeCell ref="E71:E72"/>
    <mergeCell ref="F71:F72"/>
    <mergeCell ref="G71:G72"/>
    <mergeCell ref="H71:H72"/>
    <mergeCell ref="G69:G70"/>
    <mergeCell ref="H69:H70"/>
    <mergeCell ref="I69:I70"/>
    <mergeCell ref="J69:J70"/>
    <mergeCell ref="K69:K70"/>
    <mergeCell ref="L69:L70"/>
    <mergeCell ref="L67:L68"/>
    <mergeCell ref="M67:M68"/>
    <mergeCell ref="N67:N68"/>
    <mergeCell ref="O67:O68"/>
    <mergeCell ref="P67:P68"/>
    <mergeCell ref="Q67:Q68"/>
    <mergeCell ref="P65:P66"/>
    <mergeCell ref="Q65:Q66"/>
    <mergeCell ref="D67:D68"/>
    <mergeCell ref="E67:E68"/>
    <mergeCell ref="F67:F68"/>
    <mergeCell ref="G67:G68"/>
    <mergeCell ref="H67:H68"/>
    <mergeCell ref="I67:I68"/>
    <mergeCell ref="J67:J68"/>
    <mergeCell ref="K67:K68"/>
    <mergeCell ref="J65:J66"/>
    <mergeCell ref="K65:K66"/>
    <mergeCell ref="L65:L66"/>
    <mergeCell ref="M65:M66"/>
    <mergeCell ref="N65:N66"/>
    <mergeCell ref="O65:O66"/>
    <mergeCell ref="N63:N64"/>
    <mergeCell ref="O63:O64"/>
    <mergeCell ref="P63:P64"/>
    <mergeCell ref="Q63:Q64"/>
    <mergeCell ref="D65:D66"/>
    <mergeCell ref="E65:E66"/>
    <mergeCell ref="F65:F66"/>
    <mergeCell ref="G65:G66"/>
    <mergeCell ref="H65:H66"/>
    <mergeCell ref="I65:I66"/>
    <mergeCell ref="H63:H64"/>
    <mergeCell ref="I63:I64"/>
    <mergeCell ref="J63:J64"/>
    <mergeCell ref="K63:K64"/>
    <mergeCell ref="L63:L64"/>
    <mergeCell ref="M63:M64"/>
    <mergeCell ref="B63:B78"/>
    <mergeCell ref="C63:C68"/>
    <mergeCell ref="D63:D64"/>
    <mergeCell ref="E63:E64"/>
    <mergeCell ref="F63:F64"/>
    <mergeCell ref="G63:G64"/>
    <mergeCell ref="C69:C76"/>
    <mergeCell ref="D69:D70"/>
    <mergeCell ref="E69:E70"/>
    <mergeCell ref="F69:F70"/>
    <mergeCell ref="L61:L62"/>
    <mergeCell ref="M61:M62"/>
    <mergeCell ref="N61:N62"/>
    <mergeCell ref="O61:O62"/>
    <mergeCell ref="P61:P62"/>
    <mergeCell ref="Q61:Q62"/>
    <mergeCell ref="Q59:Q60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K59:K60"/>
    <mergeCell ref="L59:L60"/>
    <mergeCell ref="M59:M60"/>
    <mergeCell ref="N59:N60"/>
    <mergeCell ref="O59:O60"/>
    <mergeCell ref="P59:P60"/>
    <mergeCell ref="O57:O58"/>
    <mergeCell ref="P57:P58"/>
    <mergeCell ref="Q57:Q58"/>
    <mergeCell ref="D59:D60"/>
    <mergeCell ref="E59:E60"/>
    <mergeCell ref="F59:F60"/>
    <mergeCell ref="G59:G60"/>
    <mergeCell ref="H59:H60"/>
    <mergeCell ref="I59:I60"/>
    <mergeCell ref="J59:J60"/>
    <mergeCell ref="I57:I58"/>
    <mergeCell ref="J57:J58"/>
    <mergeCell ref="K57:K58"/>
    <mergeCell ref="L57:L58"/>
    <mergeCell ref="M57:M58"/>
    <mergeCell ref="N57:N58"/>
    <mergeCell ref="M55:M56"/>
    <mergeCell ref="N55:N56"/>
    <mergeCell ref="O55:O56"/>
    <mergeCell ref="P55:P56"/>
    <mergeCell ref="Q55:Q56"/>
    <mergeCell ref="D57:D58"/>
    <mergeCell ref="E57:E58"/>
    <mergeCell ref="F57:F58"/>
    <mergeCell ref="G57:G58"/>
    <mergeCell ref="H57:H58"/>
    <mergeCell ref="G55:G56"/>
    <mergeCell ref="H55:H56"/>
    <mergeCell ref="I55:I56"/>
    <mergeCell ref="J55:J56"/>
    <mergeCell ref="K55:K56"/>
    <mergeCell ref="L55:L56"/>
    <mergeCell ref="M53:M54"/>
    <mergeCell ref="N53:N54"/>
    <mergeCell ref="O53:O54"/>
    <mergeCell ref="P53:P54"/>
    <mergeCell ref="Q53:Q54"/>
    <mergeCell ref="B55:B62"/>
    <mergeCell ref="C55:C60"/>
    <mergeCell ref="D55:D56"/>
    <mergeCell ref="E55:E56"/>
    <mergeCell ref="F55:F56"/>
    <mergeCell ref="Q51:Q52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K51:K52"/>
    <mergeCell ref="L51:L52"/>
    <mergeCell ref="M51:M52"/>
    <mergeCell ref="N51:N52"/>
    <mergeCell ref="O51:O52"/>
    <mergeCell ref="P51:P52"/>
    <mergeCell ref="O49:O50"/>
    <mergeCell ref="P49:P50"/>
    <mergeCell ref="Q49:Q50"/>
    <mergeCell ref="D51:D52"/>
    <mergeCell ref="E51:E52"/>
    <mergeCell ref="F51:F52"/>
    <mergeCell ref="G51:G52"/>
    <mergeCell ref="H51:H52"/>
    <mergeCell ref="I51:I52"/>
    <mergeCell ref="J51:J52"/>
    <mergeCell ref="I49:I50"/>
    <mergeCell ref="J49:J50"/>
    <mergeCell ref="K49:K50"/>
    <mergeCell ref="L49:L50"/>
    <mergeCell ref="M49:M50"/>
    <mergeCell ref="N49:N50"/>
    <mergeCell ref="P47:P48"/>
    <mergeCell ref="Q47:Q48"/>
    <mergeCell ref="A49:A92"/>
    <mergeCell ref="B49:B54"/>
    <mergeCell ref="C49:C54"/>
    <mergeCell ref="D49:D50"/>
    <mergeCell ref="E49:E50"/>
    <mergeCell ref="F49:F50"/>
    <mergeCell ref="G49:G50"/>
    <mergeCell ref="H49:H50"/>
    <mergeCell ref="J47:J48"/>
    <mergeCell ref="K47:K48"/>
    <mergeCell ref="L47:L48"/>
    <mergeCell ref="M47:M48"/>
    <mergeCell ref="N47:N48"/>
    <mergeCell ref="O47:O48"/>
    <mergeCell ref="D47:D48"/>
    <mergeCell ref="E47:E48"/>
    <mergeCell ref="F47:F48"/>
    <mergeCell ref="G47:G48"/>
    <mergeCell ref="H47:H48"/>
    <mergeCell ref="I47:I48"/>
    <mergeCell ref="L45:L46"/>
    <mergeCell ref="M45:M46"/>
    <mergeCell ref="N45:N46"/>
    <mergeCell ref="O45:O46"/>
    <mergeCell ref="P45:P46"/>
    <mergeCell ref="Q45:Q46"/>
    <mergeCell ref="Q43:Q44"/>
    <mergeCell ref="C45:C48"/>
    <mergeCell ref="D45:D46"/>
    <mergeCell ref="E45:E46"/>
    <mergeCell ref="F45:F46"/>
    <mergeCell ref="G45:G46"/>
    <mergeCell ref="H45:H46"/>
    <mergeCell ref="I45:I46"/>
    <mergeCell ref="J45:J46"/>
    <mergeCell ref="K45:K46"/>
    <mergeCell ref="K43:K44"/>
    <mergeCell ref="L43:L44"/>
    <mergeCell ref="M43:M44"/>
    <mergeCell ref="N43:N44"/>
    <mergeCell ref="O43:O44"/>
    <mergeCell ref="P43:P44"/>
    <mergeCell ref="O41:O42"/>
    <mergeCell ref="P41:P42"/>
    <mergeCell ref="Q41:Q42"/>
    <mergeCell ref="D43:D44"/>
    <mergeCell ref="E43:E44"/>
    <mergeCell ref="F43:F44"/>
    <mergeCell ref="G43:G44"/>
    <mergeCell ref="H43:H44"/>
    <mergeCell ref="I43:I44"/>
    <mergeCell ref="J43:J44"/>
    <mergeCell ref="I41:I42"/>
    <mergeCell ref="J41:J42"/>
    <mergeCell ref="K41:K42"/>
    <mergeCell ref="L41:L42"/>
    <mergeCell ref="M41:M42"/>
    <mergeCell ref="N41:N42"/>
    <mergeCell ref="M39:M40"/>
    <mergeCell ref="N39:N40"/>
    <mergeCell ref="O39:O40"/>
    <mergeCell ref="P39:P40"/>
    <mergeCell ref="Q39:Q40"/>
    <mergeCell ref="D41:D42"/>
    <mergeCell ref="E41:E42"/>
    <mergeCell ref="F41:F42"/>
    <mergeCell ref="G41:G42"/>
    <mergeCell ref="H41:H42"/>
    <mergeCell ref="Q37:Q38"/>
    <mergeCell ref="D39:D40"/>
    <mergeCell ref="E39:E40"/>
    <mergeCell ref="F39:F40"/>
    <mergeCell ref="G39:G40"/>
    <mergeCell ref="H39:H40"/>
    <mergeCell ref="I39:I40"/>
    <mergeCell ref="J39:J40"/>
    <mergeCell ref="K39:K40"/>
    <mergeCell ref="L39:L40"/>
    <mergeCell ref="K37:K38"/>
    <mergeCell ref="L37:L38"/>
    <mergeCell ref="M37:M38"/>
    <mergeCell ref="N37:N38"/>
    <mergeCell ref="O37:O38"/>
    <mergeCell ref="P37:P38"/>
    <mergeCell ref="P35:P36"/>
    <mergeCell ref="Q35:Q36"/>
    <mergeCell ref="C37:C44"/>
    <mergeCell ref="D37:D38"/>
    <mergeCell ref="E37:E38"/>
    <mergeCell ref="F37:F38"/>
    <mergeCell ref="G37:G38"/>
    <mergeCell ref="H37:H38"/>
    <mergeCell ref="I37:I38"/>
    <mergeCell ref="J37:J38"/>
    <mergeCell ref="J35:J36"/>
    <mergeCell ref="K35:K36"/>
    <mergeCell ref="L35:L36"/>
    <mergeCell ref="M35:M36"/>
    <mergeCell ref="N35:N36"/>
    <mergeCell ref="O35:O36"/>
    <mergeCell ref="P33:P34"/>
    <mergeCell ref="Q33:Q34"/>
    <mergeCell ref="B35:B48"/>
    <mergeCell ref="C35:C36"/>
    <mergeCell ref="D35:D36"/>
    <mergeCell ref="E35:E36"/>
    <mergeCell ref="F35:F36"/>
    <mergeCell ref="G35:G36"/>
    <mergeCell ref="H35:H36"/>
    <mergeCell ref="I35:I36"/>
    <mergeCell ref="J33:J34"/>
    <mergeCell ref="K33:K34"/>
    <mergeCell ref="L33:L34"/>
    <mergeCell ref="M33:M34"/>
    <mergeCell ref="N33:N34"/>
    <mergeCell ref="O33:O34"/>
    <mergeCell ref="D33:D34"/>
    <mergeCell ref="E33:E34"/>
    <mergeCell ref="F33:F34"/>
    <mergeCell ref="G33:G34"/>
    <mergeCell ref="H33:H34"/>
    <mergeCell ref="I33:I34"/>
    <mergeCell ref="L31:L32"/>
    <mergeCell ref="M31:M32"/>
    <mergeCell ref="N31:N32"/>
    <mergeCell ref="O31:O32"/>
    <mergeCell ref="P31:P32"/>
    <mergeCell ref="Q31:Q32"/>
    <mergeCell ref="F31:F32"/>
    <mergeCell ref="G31:G32"/>
    <mergeCell ref="H31:H32"/>
    <mergeCell ref="I31:I32"/>
    <mergeCell ref="J31:J32"/>
    <mergeCell ref="K31:K32"/>
    <mergeCell ref="M29:M30"/>
    <mergeCell ref="N29:N30"/>
    <mergeCell ref="O29:O30"/>
    <mergeCell ref="P29:P30"/>
    <mergeCell ref="Q29:Q30"/>
    <mergeCell ref="A31:A48"/>
    <mergeCell ref="B31:B34"/>
    <mergeCell ref="C31:C34"/>
    <mergeCell ref="D31:D32"/>
    <mergeCell ref="E31:E32"/>
    <mergeCell ref="Q27:Q28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K27:K28"/>
    <mergeCell ref="L27:L28"/>
    <mergeCell ref="M27:M28"/>
    <mergeCell ref="N27:N28"/>
    <mergeCell ref="O27:O28"/>
    <mergeCell ref="P27:P28"/>
    <mergeCell ref="Q25:Q26"/>
    <mergeCell ref="B27:B30"/>
    <mergeCell ref="C27:C30"/>
    <mergeCell ref="D27:D28"/>
    <mergeCell ref="E27:E28"/>
    <mergeCell ref="F27:F28"/>
    <mergeCell ref="G27:G28"/>
    <mergeCell ref="H27:H28"/>
    <mergeCell ref="I27:I28"/>
    <mergeCell ref="J27:J28"/>
    <mergeCell ref="K25:K26"/>
    <mergeCell ref="L25:L26"/>
    <mergeCell ref="M25:M26"/>
    <mergeCell ref="N25:N26"/>
    <mergeCell ref="O25:O26"/>
    <mergeCell ref="P25:P26"/>
    <mergeCell ref="O23:O24"/>
    <mergeCell ref="P23:P24"/>
    <mergeCell ref="Q23:Q24"/>
    <mergeCell ref="D25:D26"/>
    <mergeCell ref="E25:E26"/>
    <mergeCell ref="F25:F26"/>
    <mergeCell ref="G25:G26"/>
    <mergeCell ref="H25:H26"/>
    <mergeCell ref="I25:I26"/>
    <mergeCell ref="J25:J26"/>
    <mergeCell ref="I23:I24"/>
    <mergeCell ref="J23:J24"/>
    <mergeCell ref="K23:K24"/>
    <mergeCell ref="L23:L24"/>
    <mergeCell ref="M23:M24"/>
    <mergeCell ref="N23:N24"/>
    <mergeCell ref="N21:N22"/>
    <mergeCell ref="O21:O22"/>
    <mergeCell ref="P21:P22"/>
    <mergeCell ref="Q21:Q22"/>
    <mergeCell ref="C23:C26"/>
    <mergeCell ref="D23:D24"/>
    <mergeCell ref="E23:E24"/>
    <mergeCell ref="F23:F24"/>
    <mergeCell ref="G23:G24"/>
    <mergeCell ref="H23:H24"/>
    <mergeCell ref="H21:H22"/>
    <mergeCell ref="I21:I22"/>
    <mergeCell ref="J21:J22"/>
    <mergeCell ref="K21:K22"/>
    <mergeCell ref="L21:L22"/>
    <mergeCell ref="M21:M22"/>
    <mergeCell ref="B21:B26"/>
    <mergeCell ref="C21:C22"/>
    <mergeCell ref="D21:D22"/>
    <mergeCell ref="E21:E22"/>
    <mergeCell ref="F21:F22"/>
    <mergeCell ref="G21:G22"/>
    <mergeCell ref="L19:L20"/>
    <mergeCell ref="M19:M20"/>
    <mergeCell ref="N19:N20"/>
    <mergeCell ref="O19:O20"/>
    <mergeCell ref="P19:P20"/>
    <mergeCell ref="Q19:Q20"/>
    <mergeCell ref="F19:F20"/>
    <mergeCell ref="G19:G20"/>
    <mergeCell ref="H19:H20"/>
    <mergeCell ref="I19:I20"/>
    <mergeCell ref="J19:J20"/>
    <mergeCell ref="K19:K20"/>
    <mergeCell ref="M17:M18"/>
    <mergeCell ref="N17:N18"/>
    <mergeCell ref="O17:O18"/>
    <mergeCell ref="P17:P18"/>
    <mergeCell ref="Q17:Q18"/>
    <mergeCell ref="A19:A30"/>
    <mergeCell ref="B19:B20"/>
    <mergeCell ref="C19:C20"/>
    <mergeCell ref="D19:D20"/>
    <mergeCell ref="E19:E20"/>
    <mergeCell ref="G17:G18"/>
    <mergeCell ref="H17:H18"/>
    <mergeCell ref="I17:I18"/>
    <mergeCell ref="J17:J18"/>
    <mergeCell ref="K17:K18"/>
    <mergeCell ref="L17:L18"/>
    <mergeCell ref="L15:L16"/>
    <mergeCell ref="M15:M16"/>
    <mergeCell ref="N15:N16"/>
    <mergeCell ref="O15:O16"/>
    <mergeCell ref="P15:P16"/>
    <mergeCell ref="Q15:Q16"/>
    <mergeCell ref="Q13:Q14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K13:K14"/>
    <mergeCell ref="L13:L14"/>
    <mergeCell ref="M13:M14"/>
    <mergeCell ref="N13:N14"/>
    <mergeCell ref="O13:O14"/>
    <mergeCell ref="P13:P14"/>
    <mergeCell ref="P11:P12"/>
    <mergeCell ref="Q11:Q12"/>
    <mergeCell ref="C13:C14"/>
    <mergeCell ref="D13:D14"/>
    <mergeCell ref="E13:E14"/>
    <mergeCell ref="F13:F14"/>
    <mergeCell ref="G13:G14"/>
    <mergeCell ref="H13:H14"/>
    <mergeCell ref="I13:I14"/>
    <mergeCell ref="J13:J14"/>
    <mergeCell ref="J11:J12"/>
    <mergeCell ref="K11:K12"/>
    <mergeCell ref="L11:L12"/>
    <mergeCell ref="M11:M12"/>
    <mergeCell ref="N11:N12"/>
    <mergeCell ref="O11:O12"/>
    <mergeCell ref="P9:P10"/>
    <mergeCell ref="Q9:Q10"/>
    <mergeCell ref="B11:B16"/>
    <mergeCell ref="C11:C12"/>
    <mergeCell ref="D11:D12"/>
    <mergeCell ref="E11:E12"/>
    <mergeCell ref="F11:F12"/>
    <mergeCell ref="G11:G12"/>
    <mergeCell ref="H11:H12"/>
    <mergeCell ref="I11:I12"/>
    <mergeCell ref="J9:J10"/>
    <mergeCell ref="K9:K10"/>
    <mergeCell ref="L9:L10"/>
    <mergeCell ref="M9:M10"/>
    <mergeCell ref="N9:N10"/>
    <mergeCell ref="O9:O10"/>
    <mergeCell ref="N7:N8"/>
    <mergeCell ref="O7:O8"/>
    <mergeCell ref="P7:P8"/>
    <mergeCell ref="Q7:Q8"/>
    <mergeCell ref="D9:D10"/>
    <mergeCell ref="E9:E10"/>
    <mergeCell ref="F9:F10"/>
    <mergeCell ref="G9:G10"/>
    <mergeCell ref="H9:H10"/>
    <mergeCell ref="I9:I10"/>
    <mergeCell ref="H7:H8"/>
    <mergeCell ref="I7:I8"/>
    <mergeCell ref="J7:J8"/>
    <mergeCell ref="K7:K8"/>
    <mergeCell ref="L7:L8"/>
    <mergeCell ref="M7:M8"/>
    <mergeCell ref="M5:M6"/>
    <mergeCell ref="N5:N6"/>
    <mergeCell ref="O5:O6"/>
    <mergeCell ref="P5:P6"/>
    <mergeCell ref="Q5:Q6"/>
    <mergeCell ref="C7:C10"/>
    <mergeCell ref="D7:D8"/>
    <mergeCell ref="E7:E8"/>
    <mergeCell ref="F7:F8"/>
    <mergeCell ref="G7:G8"/>
    <mergeCell ref="G5:G6"/>
    <mergeCell ref="H5:H6"/>
    <mergeCell ref="I5:I6"/>
    <mergeCell ref="J5:J6"/>
    <mergeCell ref="K5:K6"/>
    <mergeCell ref="L5:L6"/>
    <mergeCell ref="A5:A18"/>
    <mergeCell ref="B5:B10"/>
    <mergeCell ref="C5:C6"/>
    <mergeCell ref="D5:D6"/>
    <mergeCell ref="E5:E6"/>
    <mergeCell ref="F5:F6"/>
    <mergeCell ref="C17:C18"/>
    <mergeCell ref="D17:D18"/>
    <mergeCell ref="E17:E18"/>
    <mergeCell ref="F17:F18"/>
    <mergeCell ref="J2:J4"/>
    <mergeCell ref="K2:K4"/>
    <mergeCell ref="O2:P3"/>
    <mergeCell ref="R2:R4"/>
    <mergeCell ref="E3:E4"/>
    <mergeCell ref="F3:F4"/>
    <mergeCell ref="L3:L4"/>
    <mergeCell ref="M3:M4"/>
    <mergeCell ref="A2:B4"/>
    <mergeCell ref="C2:C4"/>
    <mergeCell ref="D2:D4"/>
    <mergeCell ref="G2:G4"/>
    <mergeCell ref="H2:H4"/>
    <mergeCell ref="I2:I4"/>
  </mergeCells>
  <phoneticPr fontId="4" type="noConversion"/>
  <pageMargins left="0.23622047244094491" right="0.27559055118110237" top="0.59055118110236227" bottom="0.39370078740157483" header="0.31496062992125984" footer="0.31496062992125984"/>
  <pageSetup paperSize="9" scale="60" orientation="portrait" r:id="rId1"/>
  <headerFooter>
    <oddFooter>&amp;R&amp;P페이지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장기수선계획서</vt:lpstr>
      <vt:lpstr>장기수선계획서!Print_Titles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박미정</dc:creator>
  <cp:lastModifiedBy>박미정</cp:lastModifiedBy>
  <dcterms:created xsi:type="dcterms:W3CDTF">2018-10-15T04:56:52Z</dcterms:created>
  <dcterms:modified xsi:type="dcterms:W3CDTF">2018-10-15T04:57:32Z</dcterms:modified>
</cp:coreProperties>
</file>